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ADL\FOPYVXY\_Kyle\Program Manual - Approved Product Lists\Prosthetics &amp; Orthotics APL\APL 2024 [New CoR $198.38]\"/>
    </mc:Choice>
  </mc:AlternateContent>
  <xr:revisionPtr revIDLastSave="0" documentId="13_ncr:1_{14B4BBE7-9ECD-47E7-AA2B-1378ECD851B5}" xr6:coauthVersionLast="47" xr6:coauthVersionMax="47" xr10:uidLastSave="{00000000-0000-0000-0000-000000000000}"/>
  <workbookProtection workbookAlgorithmName="SHA-512" workbookHashValue="NijYoj8WNOflqHbrUrh700VmXxUcI7TkTf31RSRl8DvWlxL61XwO0Vh9MyAxoZlL4Ipzl6tNaymM8g17ybB78A==" workbookSaltValue="KMooEZx78xkJZfeCA9WpjA==" workbookSpinCount="100000" lockStructure="1"/>
  <bookViews>
    <workbookView xWindow="-120" yWindow="-120" windowWidth="29040" windowHeight="17640" xr2:uid="{00000000-000D-0000-FFFF-FFFF00000000}"/>
  </bookViews>
  <sheets>
    <sheet name="Orthotic Benefits" sheetId="4" r:id="rId1"/>
    <sheet name="Prosthetic Benefits" sheetId="3" r:id="rId2"/>
    <sheet name="Myoelectric Benefits 2022" sheetId="8" state="hidden" r:id="rId3"/>
    <sheet name="Rates" sheetId="9" state="hidden" r:id="rId4"/>
  </sheets>
  <definedNames>
    <definedName name="_xlnm._FilterDatabase" localSheetId="0" hidden="1">'Orthotic Benefits'!$A$3:$J$3</definedName>
    <definedName name="constLabourRate">Rates!$B$3</definedName>
    <definedName name="constMarkup">Rates!$B$4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4" l="1"/>
  <c r="F4" i="3" l="1"/>
  <c r="H4" i="3" s="1"/>
  <c r="F5" i="3"/>
  <c r="H5" i="3" s="1"/>
  <c r="F6" i="3"/>
  <c r="H6" i="3" s="1"/>
  <c r="F7" i="3"/>
  <c r="H7" i="3" s="1"/>
  <c r="F8" i="3"/>
  <c r="H8" i="3" s="1"/>
  <c r="F9" i="3"/>
  <c r="I9" i="3" s="1"/>
  <c r="F10" i="3"/>
  <c r="I10" i="3" s="1"/>
  <c r="F11" i="3"/>
  <c r="H11" i="3" s="1"/>
  <c r="F12" i="3"/>
  <c r="H12" i="3" s="1"/>
  <c r="F13" i="3"/>
  <c r="H13" i="3" s="1"/>
  <c r="F14" i="3"/>
  <c r="I14" i="3" s="1"/>
  <c r="F15" i="3"/>
  <c r="H15" i="3" s="1"/>
  <c r="F16" i="3"/>
  <c r="H16" i="3" s="1"/>
  <c r="F17" i="3"/>
  <c r="H17" i="3" s="1"/>
  <c r="F18" i="3"/>
  <c r="H18" i="3" s="1"/>
  <c r="F19" i="3"/>
  <c r="I19" i="3" s="1"/>
  <c r="F20" i="3"/>
  <c r="I20" i="3" s="1"/>
  <c r="F21" i="3"/>
  <c r="H21" i="3" s="1"/>
  <c r="F22" i="3"/>
  <c r="H22" i="3" s="1"/>
  <c r="F23" i="3"/>
  <c r="H23" i="3" s="1"/>
  <c r="F24" i="3"/>
  <c r="H24" i="3" s="1"/>
  <c r="F25" i="3"/>
  <c r="H25" i="3" s="1"/>
  <c r="F26" i="3"/>
  <c r="H26" i="3" s="1"/>
  <c r="F27" i="3"/>
  <c r="H27" i="3" s="1"/>
  <c r="F28" i="3"/>
  <c r="H28" i="3" s="1"/>
  <c r="F29" i="3"/>
  <c r="H29" i="3" s="1"/>
  <c r="F30" i="3"/>
  <c r="I30" i="3" s="1"/>
  <c r="F31" i="3"/>
  <c r="H31" i="3" s="1"/>
  <c r="F32" i="3"/>
  <c r="H32" i="3" s="1"/>
  <c r="F33" i="3"/>
  <c r="I33" i="3" s="1"/>
  <c r="F34" i="3"/>
  <c r="H34" i="3" s="1"/>
  <c r="F35" i="3"/>
  <c r="F36" i="3"/>
  <c r="H36" i="3" s="1"/>
  <c r="F37" i="3"/>
  <c r="H37" i="3" s="1"/>
  <c r="F38" i="3"/>
  <c r="H38" i="3" s="1"/>
  <c r="F39" i="3"/>
  <c r="H39" i="3" s="1"/>
  <c r="F40" i="3"/>
  <c r="H40" i="3" s="1"/>
  <c r="F41" i="3"/>
  <c r="H41" i="3" s="1"/>
  <c r="F42" i="3"/>
  <c r="H42" i="3" s="1"/>
  <c r="F43" i="3"/>
  <c r="H43" i="3" s="1"/>
  <c r="F44" i="3"/>
  <c r="H44" i="3" s="1"/>
  <c r="F45" i="3"/>
  <c r="H45" i="3" s="1"/>
  <c r="F46" i="3"/>
  <c r="H46" i="3" s="1"/>
  <c r="F47" i="3"/>
  <c r="I47" i="3" s="1"/>
  <c r="F48" i="3"/>
  <c r="H48" i="3" s="1"/>
  <c r="F49" i="3"/>
  <c r="H49" i="3" s="1"/>
  <c r="F50" i="3"/>
  <c r="I50" i="3" s="1"/>
  <c r="F51" i="3"/>
  <c r="H51" i="3" s="1"/>
  <c r="F52" i="3"/>
  <c r="H52" i="3" s="1"/>
  <c r="F53" i="3"/>
  <c r="H53" i="3" s="1"/>
  <c r="F54" i="3"/>
  <c r="H54" i="3" s="1"/>
  <c r="F55" i="3"/>
  <c r="H55" i="3" s="1"/>
  <c r="F56" i="3"/>
  <c r="H56" i="3" s="1"/>
  <c r="F57" i="3"/>
  <c r="I57" i="3" s="1"/>
  <c r="F58" i="3"/>
  <c r="H58" i="3" s="1"/>
  <c r="F59" i="3"/>
  <c r="F60" i="3"/>
  <c r="I60" i="3" s="1"/>
  <c r="F61" i="3"/>
  <c r="H61" i="3" s="1"/>
  <c r="F62" i="3"/>
  <c r="H62" i="3" s="1"/>
  <c r="F63" i="3"/>
  <c r="H63" i="3" s="1"/>
  <c r="F64" i="3"/>
  <c r="H64" i="3" s="1"/>
  <c r="F65" i="3"/>
  <c r="I65" i="3" s="1"/>
  <c r="F66" i="3"/>
  <c r="H66" i="3" s="1"/>
  <c r="F67" i="3"/>
  <c r="H67" i="3" s="1"/>
  <c r="F68" i="3"/>
  <c r="H68" i="3" s="1"/>
  <c r="F69" i="3"/>
  <c r="H69" i="3" s="1"/>
  <c r="F70" i="3"/>
  <c r="I70" i="3" s="1"/>
  <c r="F71" i="3"/>
  <c r="H71" i="3" s="1"/>
  <c r="F72" i="3"/>
  <c r="H72" i="3" s="1"/>
  <c r="F73" i="3"/>
  <c r="H73" i="3" s="1"/>
  <c r="F74" i="3"/>
  <c r="I74" i="3" s="1"/>
  <c r="F75" i="3"/>
  <c r="H75" i="3" s="1"/>
  <c r="F76" i="3"/>
  <c r="H76" i="3" s="1"/>
  <c r="F77" i="3"/>
  <c r="H77" i="3" s="1"/>
  <c r="F78" i="3"/>
  <c r="I78" i="3" s="1"/>
  <c r="H35" i="3"/>
  <c r="H47" i="3"/>
  <c r="H59" i="3"/>
  <c r="I5" i="3"/>
  <c r="I7" i="3"/>
  <c r="I11" i="3"/>
  <c r="I15" i="3"/>
  <c r="I31" i="3"/>
  <c r="I35" i="3"/>
  <c r="I39" i="3"/>
  <c r="I43" i="3"/>
  <c r="I49" i="3"/>
  <c r="I51" i="3"/>
  <c r="I59" i="3"/>
  <c r="I67" i="3"/>
  <c r="I75" i="3"/>
  <c r="F33" i="4"/>
  <c r="I22" i="3" l="1"/>
  <c r="I12" i="3"/>
  <c r="I38" i="3"/>
  <c r="I54" i="3"/>
  <c r="I25" i="3"/>
  <c r="H65" i="3"/>
  <c r="H33" i="3"/>
  <c r="I17" i="3"/>
  <c r="H57" i="3"/>
  <c r="I41" i="3"/>
  <c r="H9" i="3"/>
  <c r="H78" i="3"/>
  <c r="H70" i="3"/>
  <c r="I62" i="3"/>
  <c r="I46" i="3"/>
  <c r="I36" i="3"/>
  <c r="H30" i="3"/>
  <c r="I27" i="3"/>
  <c r="H19" i="3"/>
  <c r="H14" i="3"/>
  <c r="I6" i="3"/>
  <c r="I61" i="3"/>
  <c r="I73" i="3"/>
  <c r="I69" i="3"/>
  <c r="I29" i="3"/>
  <c r="I53" i="3"/>
  <c r="I52" i="3"/>
  <c r="I28" i="3"/>
  <c r="I37" i="3"/>
  <c r="I13" i="3"/>
  <c r="I77" i="3"/>
  <c r="I45" i="3"/>
  <c r="I21" i="3"/>
  <c r="I63" i="3"/>
  <c r="H50" i="3"/>
  <c r="H60" i="3"/>
  <c r="I71" i="3"/>
  <c r="H10" i="3"/>
  <c r="I68" i="3"/>
  <c r="I44" i="3"/>
  <c r="I76" i="3"/>
  <c r="I55" i="3"/>
  <c r="I23" i="3"/>
  <c r="H20" i="3"/>
  <c r="I58" i="3"/>
  <c r="I66" i="3"/>
  <c r="I18" i="3"/>
  <c r="H74" i="3"/>
  <c r="I26" i="3"/>
  <c r="I34" i="3"/>
  <c r="I42" i="3"/>
  <c r="I72" i="3"/>
  <c r="I64" i="3"/>
  <c r="I56" i="3"/>
  <c r="I48" i="3"/>
  <c r="I40" i="3"/>
  <c r="I32" i="3"/>
  <c r="I24" i="3"/>
  <c r="I16" i="3"/>
  <c r="I8" i="3"/>
  <c r="I4" i="3"/>
  <c r="F37" i="4"/>
  <c r="F35" i="4"/>
  <c r="H35" i="4" s="1"/>
  <c r="F5" i="4"/>
  <c r="I35" i="4" l="1"/>
  <c r="F6" i="4"/>
  <c r="H6" i="4" s="1"/>
  <c r="F7" i="4"/>
  <c r="F29" i="4"/>
  <c r="H29" i="4" s="1"/>
  <c r="F8" i="4"/>
  <c r="H8" i="4" s="1"/>
  <c r="F4" i="4"/>
  <c r="H4" i="4" s="1"/>
  <c r="F13" i="4"/>
  <c r="H13" i="4" s="1"/>
  <c r="F11" i="4"/>
  <c r="I11" i="4" s="1"/>
  <c r="F12" i="4"/>
  <c r="H12" i="4" s="1"/>
  <c r="I10" i="4"/>
  <c r="F14" i="4"/>
  <c r="I14" i="4" s="1"/>
  <c r="F20" i="4"/>
  <c r="I20" i="4" s="1"/>
  <c r="F30" i="4"/>
  <c r="H30" i="4" s="1"/>
  <c r="F39" i="4"/>
  <c r="H39" i="4" s="1"/>
  <c r="F36" i="4"/>
  <c r="H36" i="4" s="1"/>
  <c r="F34" i="4"/>
  <c r="I34" i="4" s="1"/>
  <c r="F38" i="4"/>
  <c r="I38" i="4" s="1"/>
  <c r="F17" i="4"/>
  <c r="I17" i="4" s="1"/>
  <c r="F19" i="4"/>
  <c r="H19" i="4" s="1"/>
  <c r="F22" i="4"/>
  <c r="F24" i="4"/>
  <c r="H24" i="4" s="1"/>
  <c r="F32" i="4"/>
  <c r="H32" i="4" s="1"/>
  <c r="F23" i="4"/>
  <c r="H23" i="4" s="1"/>
  <c r="F16" i="4"/>
  <c r="I16" i="4" s="1"/>
  <c r="F15" i="4"/>
  <c r="I15" i="4" s="1"/>
  <c r="F25" i="4"/>
  <c r="I25" i="4" s="1"/>
  <c r="F21" i="4"/>
  <c r="H21" i="4" s="1"/>
  <c r="F27" i="4"/>
  <c r="H27" i="4" s="1"/>
  <c r="F26" i="4"/>
  <c r="I26" i="4" s="1"/>
  <c r="F18" i="4"/>
  <c r="I18" i="4" s="1"/>
  <c r="F31" i="4"/>
  <c r="H31" i="4" s="1"/>
  <c r="F28" i="4"/>
  <c r="I28" i="4" s="1"/>
  <c r="F41" i="4"/>
  <c r="I41" i="4" s="1"/>
  <c r="F43" i="4"/>
  <c r="I43" i="4" s="1"/>
  <c r="F46" i="4"/>
  <c r="I46" i="4" s="1"/>
  <c r="F42" i="4"/>
  <c r="F40" i="4"/>
  <c r="H40" i="4" s="1"/>
  <c r="F44" i="4"/>
  <c r="I44" i="4" s="1"/>
  <c r="F45" i="4"/>
  <c r="H45" i="4" s="1"/>
  <c r="H37" i="4"/>
  <c r="F9" i="4"/>
  <c r="H9" i="4" s="1"/>
  <c r="H5" i="4"/>
  <c r="H7" i="4"/>
  <c r="H33" i="4"/>
  <c r="H22" i="4"/>
  <c r="H26" i="4"/>
  <c r="H42" i="4"/>
  <c r="I5" i="4"/>
  <c r="I7" i="4"/>
  <c r="I29" i="4"/>
  <c r="I8" i="4"/>
  <c r="I30" i="4"/>
  <c r="I33" i="4"/>
  <c r="I22" i="4"/>
  <c r="I27" i="4"/>
  <c r="I42" i="4"/>
  <c r="I40" i="4"/>
  <c r="F7" i="8"/>
  <c r="I7" i="8" s="1"/>
  <c r="F11" i="8"/>
  <c r="I11" i="8" s="1"/>
  <c r="H6" i="8"/>
  <c r="H7" i="8"/>
  <c r="H8" i="8"/>
  <c r="H9" i="8"/>
  <c r="H11" i="8"/>
  <c r="H12" i="8"/>
  <c r="H13" i="8"/>
  <c r="I19" i="4" l="1"/>
  <c r="I24" i="4"/>
  <c r="H34" i="4"/>
  <c r="H20" i="4"/>
  <c r="H46" i="4"/>
  <c r="I21" i="4"/>
  <c r="H14" i="4"/>
  <c r="I45" i="4"/>
  <c r="H11" i="4"/>
  <c r="H16" i="4"/>
  <c r="I13" i="4"/>
  <c r="H28" i="4"/>
  <c r="I23" i="4"/>
  <c r="I31" i="4"/>
  <c r="I36" i="4"/>
  <c r="I6" i="4"/>
  <c r="H43" i="4"/>
  <c r="H25" i="4"/>
  <c r="H17" i="4"/>
  <c r="H10" i="4"/>
  <c r="I12" i="4"/>
  <c r="H41" i="4"/>
  <c r="H15" i="4"/>
  <c r="H38" i="4"/>
  <c r="I9" i="4"/>
  <c r="I39" i="4"/>
  <c r="I4" i="4"/>
  <c r="H44" i="4"/>
  <c r="H18" i="4"/>
  <c r="I32" i="4"/>
  <c r="I37" i="4"/>
  <c r="F5" i="8"/>
  <c r="F4" i="8"/>
  <c r="F10" i="8"/>
  <c r="F13" i="8"/>
  <c r="I13" i="8" s="1"/>
  <c r="F12" i="8"/>
  <c r="I12" i="8" s="1"/>
  <c r="F9" i="8"/>
  <c r="I9" i="8" s="1"/>
  <c r="F8" i="8"/>
  <c r="I8" i="8" s="1"/>
  <c r="F14" i="8"/>
  <c r="F6" i="8"/>
  <c r="I6" i="8" s="1"/>
  <c r="I10" i="8" l="1"/>
  <c r="H10" i="8"/>
  <c r="I14" i="8"/>
  <c r="H14" i="8"/>
  <c r="I5" i="8"/>
  <c r="H5" i="8"/>
  <c r="I4" i="8"/>
  <c r="H4" i="8"/>
</calcChain>
</file>

<file path=xl/sharedStrings.xml><?xml version="1.0" encoding="utf-8"?>
<sst xmlns="http://schemas.openxmlformats.org/spreadsheetml/2006/main" count="307" uniqueCount="279">
  <si>
    <t>CatNo</t>
  </si>
  <si>
    <t>N100</t>
  </si>
  <si>
    <t>N110</t>
  </si>
  <si>
    <t>N122</t>
  </si>
  <si>
    <t>N150</t>
  </si>
  <si>
    <t>N151</t>
  </si>
  <si>
    <t>N152</t>
  </si>
  <si>
    <t>N153</t>
  </si>
  <si>
    <t>N156</t>
  </si>
  <si>
    <t>N160</t>
  </si>
  <si>
    <t>N161</t>
  </si>
  <si>
    <t>N165</t>
  </si>
  <si>
    <t>N170</t>
  </si>
  <si>
    <t>N171</t>
  </si>
  <si>
    <t>N172</t>
  </si>
  <si>
    <t>N174</t>
  </si>
  <si>
    <t>N180</t>
  </si>
  <si>
    <t>N181</t>
  </si>
  <si>
    <t>N182</t>
  </si>
  <si>
    <t>N183</t>
  </si>
  <si>
    <t>N186</t>
  </si>
  <si>
    <t>N190</t>
  </si>
  <si>
    <t>N193</t>
  </si>
  <si>
    <t>N200</t>
  </si>
  <si>
    <t>N210</t>
  </si>
  <si>
    <t>N220</t>
  </si>
  <si>
    <t>N230</t>
  </si>
  <si>
    <t>N240</t>
  </si>
  <si>
    <t>N250</t>
  </si>
  <si>
    <t>N173</t>
  </si>
  <si>
    <t>N185</t>
  </si>
  <si>
    <t>N270</t>
  </si>
  <si>
    <t>N280</t>
  </si>
  <si>
    <t>N305</t>
  </si>
  <si>
    <t>N700</t>
  </si>
  <si>
    <t>N712</t>
  </si>
  <si>
    <t>N722</t>
  </si>
  <si>
    <t>N730</t>
  </si>
  <si>
    <t>N740</t>
  </si>
  <si>
    <t>N741</t>
  </si>
  <si>
    <t>N742</t>
  </si>
  <si>
    <t>N744</t>
  </si>
  <si>
    <t>Maximum Cost</t>
  </si>
  <si>
    <t>Calculated Cost</t>
  </si>
  <si>
    <t>N117</t>
  </si>
  <si>
    <t>N308</t>
  </si>
  <si>
    <t>N708</t>
  </si>
  <si>
    <t>N751</t>
  </si>
  <si>
    <t>N753</t>
  </si>
  <si>
    <t>N600</t>
  </si>
  <si>
    <t>N601</t>
  </si>
  <si>
    <t>N620</t>
  </si>
  <si>
    <t>N621</t>
  </si>
  <si>
    <t>N317</t>
  </si>
  <si>
    <t>N138</t>
  </si>
  <si>
    <t>N084</t>
  </si>
  <si>
    <t>N090</t>
  </si>
  <si>
    <t>N506</t>
  </si>
  <si>
    <t>N215</t>
  </si>
  <si>
    <t>N051</t>
  </si>
  <si>
    <t>N241</t>
  </si>
  <si>
    <t>N235</t>
  </si>
  <si>
    <t>N237</t>
  </si>
  <si>
    <t>N233</t>
  </si>
  <si>
    <t>N242</t>
  </si>
  <si>
    <t>N550</t>
  </si>
  <si>
    <t>Generic Ankle Joints (per side)</t>
  </si>
  <si>
    <t>N343</t>
  </si>
  <si>
    <t>N381</t>
  </si>
  <si>
    <t xml:space="preserve">N699 </t>
  </si>
  <si>
    <t>N698</t>
  </si>
  <si>
    <t>N363</t>
  </si>
  <si>
    <t>Generic Caliper Plate/Split Stirrup or Solid Stirrup</t>
  </si>
  <si>
    <t>N263</t>
  </si>
  <si>
    <t>N247</t>
  </si>
  <si>
    <t>N447</t>
  </si>
  <si>
    <t>N321</t>
  </si>
  <si>
    <t>N466</t>
  </si>
  <si>
    <t>N784</t>
  </si>
  <si>
    <t>Generic Abducation Bar</t>
  </si>
  <si>
    <t>Generic AFOs/Boots</t>
  </si>
  <si>
    <t>Generic Knee Orthosis Liner Kit</t>
  </si>
  <si>
    <t>Ref</t>
  </si>
  <si>
    <t>Labour Rate</t>
  </si>
  <si>
    <t>N927</t>
  </si>
  <si>
    <t>N101</t>
  </si>
  <si>
    <t xml:space="preserve">N260 </t>
  </si>
  <si>
    <t>N688</t>
  </si>
  <si>
    <t xml:space="preserve">N159 </t>
  </si>
  <si>
    <t xml:space="preserve">N126 </t>
  </si>
  <si>
    <t xml:space="preserve">N129 </t>
  </si>
  <si>
    <t xml:space="preserve">N123 </t>
  </si>
  <si>
    <t>N408</t>
  </si>
  <si>
    <t xml:space="preserve">N290 </t>
  </si>
  <si>
    <t>N162</t>
  </si>
  <si>
    <t>N330</t>
  </si>
  <si>
    <t>N178</t>
  </si>
  <si>
    <t>N198</t>
  </si>
  <si>
    <t>N392</t>
  </si>
  <si>
    <t>N329</t>
  </si>
  <si>
    <t xml:space="preserve">N327 </t>
  </si>
  <si>
    <t>N721</t>
  </si>
  <si>
    <t>N184</t>
  </si>
  <si>
    <t>N012</t>
  </si>
  <si>
    <t xml:space="preserve">N140 </t>
  </si>
  <si>
    <t>N141</t>
  </si>
  <si>
    <t>N421</t>
  </si>
  <si>
    <t>N109</t>
  </si>
  <si>
    <t>N852</t>
  </si>
  <si>
    <t>Generic Myo Control Element</t>
  </si>
  <si>
    <t>N813</t>
  </si>
  <si>
    <t>N825</t>
  </si>
  <si>
    <t>N836</t>
  </si>
  <si>
    <t>N837</t>
  </si>
  <si>
    <t>N838</t>
  </si>
  <si>
    <t>N839</t>
  </si>
  <si>
    <t>N853</t>
  </si>
  <si>
    <t>N300</t>
  </si>
  <si>
    <t>N041</t>
  </si>
  <si>
    <t>N341</t>
  </si>
  <si>
    <t>N410</t>
  </si>
  <si>
    <t>N486</t>
  </si>
  <si>
    <t>N320</t>
  </si>
  <si>
    <t>AADL Funded Amount 
(Subject to Cost Share)</t>
  </si>
  <si>
    <t>AADL Maximum Cost</t>
  </si>
  <si>
    <t>Generic Elbow Orthoses - Custom Fitted</t>
  </si>
  <si>
    <t>N464</t>
  </si>
  <si>
    <t>N467</t>
  </si>
  <si>
    <t>Generic Elbow Joint, enter cost (each)</t>
  </si>
  <si>
    <t>Generic Wrist Joint, enter cost (each)</t>
  </si>
  <si>
    <t>Generic Custom CFAB Stabilizing Knee Orthosis</t>
  </si>
  <si>
    <t>Generic Custom CFAB Unloading Knee Orthosis</t>
  </si>
  <si>
    <t>Generic Abdominal Hernia Support - Custom Fitted</t>
  </si>
  <si>
    <t>Generic Dorso-Lumbar Support - Custom Fitted</t>
  </si>
  <si>
    <t>Generic Inguinal Hernia Support - Custom Fitted</t>
  </si>
  <si>
    <t>Generic Lumbo-Sacral Support - Custom Fitted</t>
  </si>
  <si>
    <t>N556</t>
  </si>
  <si>
    <t>N576</t>
  </si>
  <si>
    <t>N265</t>
  </si>
  <si>
    <t>N147</t>
  </si>
  <si>
    <t>Value</t>
  </si>
  <si>
    <t>Rate</t>
  </si>
  <si>
    <t>Markup on Materials</t>
  </si>
  <si>
    <t>AADL Generic Calculator - Prosthetic Benefits</t>
  </si>
  <si>
    <t>Version Date</t>
  </si>
  <si>
    <t>N154</t>
  </si>
  <si>
    <t>Description (See generic pricing procedure)</t>
  </si>
  <si>
    <t>Generic Suction Sealing Ring</t>
  </si>
  <si>
    <t>Generic Myo Batteries</t>
  </si>
  <si>
    <t>Generic Myo Battery Chargers</t>
  </si>
  <si>
    <t>Generic Myo Connection Cables</t>
  </si>
  <si>
    <t>Generic Myo Elbow</t>
  </si>
  <si>
    <t>Generic Myo Electric Hands &amp; Hooks</t>
  </si>
  <si>
    <t>Generic Myo Electrodes</t>
  </si>
  <si>
    <t>Generic Myo Switch Control</t>
  </si>
  <si>
    <t>Generic Myo Electric Wrist Rotators</t>
  </si>
  <si>
    <t>Generic Myo Battery Mounting Set</t>
  </si>
  <si>
    <t>Generic Passive Hand - Infant</t>
  </si>
  <si>
    <t>Generic Custom Liner</t>
  </si>
  <si>
    <t>Generic Standard Liner</t>
  </si>
  <si>
    <t>Generic Liner Cup</t>
  </si>
  <si>
    <t>Generic Liner Pad</t>
  </si>
  <si>
    <t>Generic Modular Ankle Joint</t>
  </si>
  <si>
    <t>Generic Exoskeletal Ankle Block - Adaptor with Pyramid</t>
  </si>
  <si>
    <t>Generic Prosthetic sheath</t>
  </si>
  <si>
    <t>Generic Wrist Insert</t>
  </si>
  <si>
    <t>Generic Prosthetic Donning Aid</t>
  </si>
  <si>
    <t>Generic Hydraulic Cylinder - Replacement Cylinder</t>
  </si>
  <si>
    <t>Generic External Pelvic Joint</t>
  </si>
  <si>
    <t>Generic Shrinker Socks</t>
  </si>
  <si>
    <t>Generic Foot Plate</t>
  </si>
  <si>
    <t>Generic Underhose - Transfemoral (TF)</t>
  </si>
  <si>
    <t>Generic Underhose - Transtibial (TT)</t>
  </si>
  <si>
    <t>Generic Gel Sheath</t>
  </si>
  <si>
    <t>Generic Modular Adaptors/Connectors - Fixed</t>
  </si>
  <si>
    <t>Generic Blocks and Laminate-in Adaptors</t>
  </si>
  <si>
    <t>Generic Footshell</t>
  </si>
  <si>
    <t>Generic Distal Socket Adaptor</t>
  </si>
  <si>
    <t>Generic Lock Systems</t>
  </si>
  <si>
    <t>Generic Proximal Knee Adaptor</t>
  </si>
  <si>
    <t>Generic Suction Valves</t>
  </si>
  <si>
    <t>Generic Tube Clamps</t>
  </si>
  <si>
    <t>Generic Modular Tubes</t>
  </si>
  <si>
    <t>Generic Shoulder Joint</t>
  </si>
  <si>
    <t>Generic Elbow Joint</t>
  </si>
  <si>
    <t>Generic Glove - Pre-fabricated</t>
  </si>
  <si>
    <t>Generic Glove - Custom Cosmetic</t>
  </si>
  <si>
    <t>Generic Tension Band</t>
  </si>
  <si>
    <t>Generic Partial Hand</t>
  </si>
  <si>
    <t>Generic Suction Sleeve Protector</t>
  </si>
  <si>
    <t>Generic External Elbow Joints</t>
  </si>
  <si>
    <t>Generic Torque and Shock Absorbers</t>
  </si>
  <si>
    <t>Generic Tension Sleeve</t>
  </si>
  <si>
    <t>Generic Shin Ferrule</t>
  </si>
  <si>
    <t>Generic Knee Cap</t>
  </si>
  <si>
    <t>Generic Knee Extension Assist</t>
  </si>
  <si>
    <t>Generic Locking Pin</t>
  </si>
  <si>
    <t>Generic Wrist Unit - Standard</t>
  </si>
  <si>
    <t>Generic Modular Hip Joint</t>
  </si>
  <si>
    <t>Generic Knee - Knee/Shin</t>
  </si>
  <si>
    <t>Generic Knee - Friction</t>
  </si>
  <si>
    <t>Generic Knee - Locking</t>
  </si>
  <si>
    <t>Generic Knee - Hydraulic/Pneumatic - Swing Control</t>
  </si>
  <si>
    <t>Generic Knee - Hydraulic</t>
  </si>
  <si>
    <t>Generic Knee -Multifunctional</t>
  </si>
  <si>
    <t>Generic Knee Side Joint</t>
  </si>
  <si>
    <t>Generic Vacuum System - Electric</t>
  </si>
  <si>
    <t>Generic Vacuum System - Mechanical</t>
  </si>
  <si>
    <t>Generic Valve Parts</t>
  </si>
  <si>
    <t>Generic Foot - Permanent</t>
  </si>
  <si>
    <t>Generic Foot - Adjustable</t>
  </si>
  <si>
    <t>Generic Foot - Articulated</t>
  </si>
  <si>
    <t>Generic Foot - Simple</t>
  </si>
  <si>
    <t>Generic Passive Terminal Device</t>
  </si>
  <si>
    <t>Generic Foot - Complex</t>
  </si>
  <si>
    <t>Generic Spectra Sock</t>
  </si>
  <si>
    <t>Generic Terminal Device</t>
  </si>
  <si>
    <t>Generic Dynamic Hip Orthosis - Custom Fitted</t>
  </si>
  <si>
    <t>Generic Static Adjustable Hip Orthosis - Custom Fitted</t>
  </si>
  <si>
    <t>Generic Dynamic Knee Extension Assist Orthoses</t>
  </si>
  <si>
    <t>Generic Bail Bar or Remote (Cable) Lock Release</t>
  </si>
  <si>
    <t>Generic Stance Phase Knee Joint</t>
  </si>
  <si>
    <t>Generic Exoskeletal Kit - Syme's Amputation</t>
  </si>
  <si>
    <t>Generic rigid spinal orthosis - Custom Fitted</t>
  </si>
  <si>
    <t>Generic SWASH</t>
  </si>
  <si>
    <t>Generic Hip Joint</t>
  </si>
  <si>
    <t>Generic Thoraco-Lumbo-Sacral Support - Custom Fitted</t>
  </si>
  <si>
    <t>N714</t>
  </si>
  <si>
    <t>Generic Suspension Belt - Neoprene or Equivalent - Tran</t>
  </si>
  <si>
    <t>N140</t>
  </si>
  <si>
    <t xml:space="preserve">Generic Modular Adaptors/Connectors - Adjustable </t>
  </si>
  <si>
    <t>Generic Vacuum Accessories - Barbed Elbow Connector/Exp</t>
  </si>
  <si>
    <t>Generic Wrist Unit - Multifunctional</t>
  </si>
  <si>
    <t>Generic Silicone or equivalent cosmetic skin Transtibia</t>
  </si>
  <si>
    <t>Generic Suction Sleeve</t>
  </si>
  <si>
    <t>Generic Silicone or equivalent cosmetic skin Transfemor</t>
  </si>
  <si>
    <t>Generic Myo Wrist Units - Includes: Lamination Ring, Coupling Ring, Coaxial Plug</t>
  </si>
  <si>
    <t>Generic Specialized Replacement Knee Strap</t>
  </si>
  <si>
    <t>AADL Generic Calculator - Myoelectric Prosthetic Benefits</t>
  </si>
  <si>
    <t>Added Costs</t>
  </si>
  <si>
    <t xml:space="preserve"> </t>
  </si>
  <si>
    <t>Input Actual Invoice Cost
(Canadian Dollars)</t>
  </si>
  <si>
    <t>Client Upgrade Cost</t>
  </si>
  <si>
    <t>N824</t>
  </si>
  <si>
    <t>N597</t>
  </si>
  <si>
    <t>N864</t>
  </si>
  <si>
    <t>N870</t>
  </si>
  <si>
    <t>Generic Knee Axial Rotator</t>
  </si>
  <si>
    <t>Generic Partial foot - Custom silicone prosthesis, CFAB</t>
  </si>
  <si>
    <t>AADL Generic Calculator - Orthotic Benefits</t>
  </si>
  <si>
    <t>N278</t>
  </si>
  <si>
    <t>N583</t>
  </si>
  <si>
    <t>N783</t>
  </si>
  <si>
    <t>Generic Plastic hand socket with opposition post, partial hand</t>
  </si>
  <si>
    <t>Generic Prosthetic Socks - In Catalogue</t>
  </si>
  <si>
    <t>Generic WHO (Static) - Custom Fitted</t>
  </si>
  <si>
    <t xml:space="preserve">Generic Partial Foot Prosthesis - Custom CFAB silicone </t>
  </si>
  <si>
    <t>Generic AFO - Pre-fabricated</t>
  </si>
  <si>
    <t>Generic Static Foam / Thermoplastic Design - Custom Fitted</t>
  </si>
  <si>
    <t>Generic Hand Orthosis - Custom Fitted</t>
  </si>
  <si>
    <t>Generic TLSO - Central Fabrication - From Cast</t>
  </si>
  <si>
    <t>Generic TLSO - Central Fabrication - From Measurement</t>
  </si>
  <si>
    <t>Generic CO Custom Fitted - Pre-fabricated</t>
  </si>
  <si>
    <t>Generic Custom Fitted Protective Helmet</t>
  </si>
  <si>
    <t>Generic OTS Custom Fitted Unloading Knee Orthosis</t>
  </si>
  <si>
    <t>Generic OTS Custom Fitted Stabilizing Knee Orthoses</t>
  </si>
  <si>
    <t>Generic Shoulder Stabilizer with Chest Harness and Bicep Cuff</t>
  </si>
  <si>
    <t>Generic Functional ring splint to control finger deformity</t>
  </si>
  <si>
    <t>Generic Hyperextension Control Knee Orthosis - Custom Fitted</t>
  </si>
  <si>
    <t>Generic Static Pelvic Band / Spreader Bar with Thigh Cuff - Custom Fitted</t>
  </si>
  <si>
    <t>Generic CO Custom Fitted Pre-Fabricated with Cervical Upper Thoracic Control</t>
  </si>
  <si>
    <t>N232</t>
  </si>
  <si>
    <t>Generic Stance Phase KAFO</t>
  </si>
  <si>
    <t>Generic Prosthetic Socks - Custom Made</t>
  </si>
  <si>
    <t>Catalogue Number</t>
  </si>
  <si>
    <t>Generic Knee Joint - Unilateral - Only eligible for either N698 or N699 (per device)</t>
  </si>
  <si>
    <t>Generic Knee Joint - Bilateral - Only eligible for either N699 or N698 (per device)</t>
  </si>
  <si>
    <t>Effective Date</t>
  </si>
  <si>
    <t>April 01,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</si>
</sst>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20"/>
      <color theme="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0"/>
      </patternFill>
    </fill>
    <fill>
      <patternFill patternType="solid">
        <fgColor theme="8" tint="0.39997558519241921"/>
        <bgColor indexed="0"/>
      </patternFill>
    </fill>
    <fill>
      <patternFill patternType="solid">
        <fgColor rgb="FF00B0F0"/>
        <bgColor indexed="0"/>
      </patternFill>
    </fill>
    <fill>
      <patternFill patternType="solid">
        <fgColor theme="7" tint="0.39997558519241921"/>
        <bgColor indexed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122">
    <xf numFmtId="0" fontId="0" fillId="0" borderId="0" xfId="0"/>
    <xf numFmtId="164" fontId="6" fillId="0" borderId="0" xfId="1" applyNumberFormat="1" applyFont="1" applyFill="1" applyBorder="1" applyAlignment="1" applyProtection="1">
      <alignment horizontal="right" vertical="top" wrapText="1"/>
    </xf>
    <xf numFmtId="164" fontId="6" fillId="0" borderId="0" xfId="1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vertical="top" wrapText="1"/>
    </xf>
    <xf numFmtId="164" fontId="6" fillId="0" borderId="0" xfId="1" applyFont="1" applyFill="1" applyBorder="1" applyAlignment="1" applyProtection="1">
      <alignment horizontal="right" vertical="top" wrapText="1"/>
    </xf>
    <xf numFmtId="0" fontId="6" fillId="0" borderId="0" xfId="0" applyFont="1" applyFill="1" applyBorder="1" applyAlignment="1" applyProtection="1">
      <alignment horizontal="right" vertical="top" wrapText="1"/>
    </xf>
    <xf numFmtId="0" fontId="5" fillId="0" borderId="0" xfId="0" applyFont="1" applyAlignment="1" applyProtection="1">
      <alignment vertical="top"/>
    </xf>
    <xf numFmtId="0" fontId="6" fillId="0" borderId="0" xfId="3" applyFont="1" applyFill="1" applyBorder="1" applyAlignment="1" applyProtection="1">
      <alignment wrapText="1"/>
    </xf>
    <xf numFmtId="0" fontId="7" fillId="0" borderId="0" xfId="0" applyFont="1" applyAlignment="1" applyProtection="1">
      <alignment vertical="top"/>
    </xf>
    <xf numFmtId="0" fontId="7" fillId="0" borderId="0" xfId="0" applyFont="1" applyAlignment="1" applyProtection="1">
      <alignment horizontal="right" vertical="top"/>
    </xf>
    <xf numFmtId="164" fontId="7" fillId="0" borderId="0" xfId="1" applyFont="1" applyAlignment="1" applyProtection="1">
      <alignment horizontal="right" vertical="top"/>
    </xf>
    <xf numFmtId="0" fontId="7" fillId="0" borderId="0" xfId="0" applyFont="1" applyFill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7" fillId="0" borderId="0" xfId="0" applyFont="1" applyFill="1" applyAlignment="1" applyProtection="1">
      <alignment horizontal="right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right" vertical="top"/>
    </xf>
    <xf numFmtId="164" fontId="0" fillId="0" borderId="0" xfId="1" applyFont="1" applyAlignment="1" applyProtection="1">
      <alignment horizontal="right" vertical="top"/>
    </xf>
    <xf numFmtId="0" fontId="0" fillId="0" borderId="0" xfId="0" applyProtection="1"/>
    <xf numFmtId="0" fontId="0" fillId="0" borderId="0" xfId="0" applyFill="1" applyAlignment="1" applyProtection="1">
      <alignment horizontal="center"/>
    </xf>
    <xf numFmtId="0" fontId="0" fillId="0" borderId="0" xfId="0" applyAlignment="1" applyProtection="1">
      <alignment vertical="top" wrapText="1"/>
    </xf>
    <xf numFmtId="164" fontId="0" fillId="0" borderId="0" xfId="1" applyFont="1" applyAlignment="1" applyProtection="1">
      <alignment vertical="top"/>
    </xf>
    <xf numFmtId="0" fontId="7" fillId="0" borderId="0" xfId="0" applyFont="1" applyFill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14" fontId="6" fillId="0" borderId="0" xfId="3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right" vertical="center" wrapText="1"/>
    </xf>
    <xf numFmtId="164" fontId="6" fillId="0" borderId="0" xfId="1" applyNumberFormat="1" applyFont="1" applyFill="1" applyBorder="1" applyAlignment="1" applyProtection="1">
      <alignment horizontal="right" vertical="center" wrapText="1"/>
    </xf>
    <xf numFmtId="164" fontId="6" fillId="0" borderId="0" xfId="1" applyFont="1" applyFill="1" applyBorder="1" applyAlignment="1" applyProtection="1">
      <alignment horizontal="right" vertical="center" wrapText="1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Fill="1" applyAlignment="1" applyProtection="1">
      <alignment horizontal="right" vertical="center"/>
    </xf>
    <xf numFmtId="0" fontId="0" fillId="0" borderId="0" xfId="0" applyFill="1" applyAlignment="1" applyProtection="1">
      <alignment horizontal="center" vertical="center"/>
    </xf>
    <xf numFmtId="164" fontId="6" fillId="0" borderId="0" xfId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164" fontId="9" fillId="0" borderId="0" xfId="1" applyFont="1" applyFill="1" applyBorder="1" applyAlignment="1" applyProtection="1">
      <alignment vertical="top"/>
    </xf>
    <xf numFmtId="166" fontId="9" fillId="0" borderId="0" xfId="7" applyNumberFormat="1" applyFont="1" applyFill="1" applyBorder="1" applyAlignment="1" applyProtection="1">
      <alignment horizontal="left" vertical="top"/>
    </xf>
    <xf numFmtId="44" fontId="9" fillId="0" borderId="0" xfId="1" applyNumberFormat="1" applyFont="1" applyFill="1" applyBorder="1" applyAlignment="1" applyProtection="1">
      <alignment vertical="top"/>
    </xf>
    <xf numFmtId="44" fontId="9" fillId="0" borderId="0" xfId="0" applyNumberFormat="1" applyFont="1" applyFill="1" applyBorder="1" applyAlignment="1" applyProtection="1"/>
    <xf numFmtId="0" fontId="10" fillId="0" borderId="0" xfId="0" applyFont="1" applyFill="1" applyAlignment="1" applyProtection="1">
      <alignment horizontal="left"/>
    </xf>
    <xf numFmtId="0" fontId="10" fillId="0" borderId="0" xfId="0" applyFont="1" applyFill="1" applyBorder="1" applyAlignment="1" applyProtection="1">
      <alignment horizontal="center"/>
    </xf>
    <xf numFmtId="0" fontId="10" fillId="0" borderId="0" xfId="4" applyFont="1" applyFill="1" applyAlignment="1" applyProtection="1">
      <alignment horizontal="left" vertical="top" wrapText="1"/>
    </xf>
    <xf numFmtId="164" fontId="9" fillId="0" borderId="0" xfId="1" applyNumberFormat="1" applyFont="1" applyFill="1" applyAlignment="1" applyProtection="1">
      <alignment horizontal="right" vertical="top"/>
    </xf>
    <xf numFmtId="164" fontId="10" fillId="0" borderId="0" xfId="1" applyNumberFormat="1" applyFont="1" applyFill="1" applyBorder="1" applyAlignment="1" applyProtection="1">
      <alignment horizontal="right" wrapText="1"/>
    </xf>
    <xf numFmtId="0" fontId="10" fillId="0" borderId="0" xfId="0" applyFont="1" applyFill="1" applyBorder="1" applyAlignment="1" applyProtection="1">
      <alignment horizontal="left"/>
    </xf>
    <xf numFmtId="0" fontId="10" fillId="0" borderId="0" xfId="4" applyFont="1" applyFill="1" applyBorder="1" applyAlignment="1" applyProtection="1">
      <alignment horizontal="left" vertical="top" wrapText="1"/>
    </xf>
    <xf numFmtId="164" fontId="9" fillId="0" borderId="0" xfId="1" applyNumberFormat="1" applyFont="1" applyFill="1" applyBorder="1" applyAlignment="1" applyProtection="1">
      <alignment horizontal="right" vertical="top"/>
    </xf>
    <xf numFmtId="0" fontId="10" fillId="0" borderId="0" xfId="0" applyFont="1" applyFill="1" applyBorder="1" applyAlignment="1" applyProtection="1">
      <alignment horizontal="left" vertical="top"/>
    </xf>
    <xf numFmtId="0" fontId="10" fillId="0" borderId="0" xfId="4" applyNumberFormat="1" applyFont="1" applyFill="1" applyBorder="1" applyAlignment="1" applyProtection="1">
      <alignment horizontal="left" vertical="top"/>
    </xf>
    <xf numFmtId="0" fontId="10" fillId="0" borderId="0" xfId="9" applyNumberFormat="1" applyFont="1" applyFill="1" applyBorder="1" applyAlignment="1" applyProtection="1">
      <alignment horizontal="left" vertical="top"/>
    </xf>
    <xf numFmtId="164" fontId="10" fillId="0" borderId="0" xfId="1" applyNumberFormat="1" applyFont="1" applyFill="1" applyBorder="1" applyAlignment="1" applyProtection="1">
      <alignment horizontal="right" vertical="top" wrapText="1"/>
    </xf>
    <xf numFmtId="164" fontId="8" fillId="4" borderId="2" xfId="1" applyNumberFormat="1" applyFont="1" applyFill="1" applyBorder="1" applyAlignment="1" applyProtection="1">
      <alignment horizontal="left" vertical="top" wrapText="1"/>
    </xf>
    <xf numFmtId="44" fontId="10" fillId="0" borderId="0" xfId="0" applyNumberFormat="1" applyFont="1" applyFill="1" applyBorder="1" applyAlignment="1" applyProtection="1">
      <alignment horizontal="left" vertical="top" wrapText="1"/>
    </xf>
    <xf numFmtId="44" fontId="9" fillId="0" borderId="0" xfId="1" applyNumberFormat="1" applyFont="1" applyAlignment="1" applyProtection="1">
      <alignment horizontal="right" vertical="top"/>
    </xf>
    <xf numFmtId="0" fontId="7" fillId="0" borderId="0" xfId="0" applyFont="1" applyAlignment="1" applyProtection="1">
      <alignment horizontal="right"/>
    </xf>
    <xf numFmtId="164" fontId="8" fillId="4" borderId="1" xfId="1" applyNumberFormat="1" applyFont="1" applyFill="1" applyBorder="1" applyAlignment="1" applyProtection="1">
      <alignment horizontal="left" vertical="top" wrapText="1"/>
    </xf>
    <xf numFmtId="0" fontId="7" fillId="0" borderId="0" xfId="0" applyFont="1" applyProtection="1"/>
    <xf numFmtId="164" fontId="9" fillId="0" borderId="0" xfId="0" applyNumberFormat="1" applyFont="1" applyAlignment="1" applyProtection="1">
      <alignment horizontal="right" vertical="top"/>
    </xf>
    <xf numFmtId="164" fontId="7" fillId="0" borderId="0" xfId="1" applyFont="1" applyAlignment="1" applyProtection="1">
      <alignment horizontal="right"/>
    </xf>
    <xf numFmtId="0" fontId="7" fillId="0" borderId="0" xfId="0" applyFont="1" applyFill="1" applyProtection="1"/>
    <xf numFmtId="0" fontId="0" fillId="0" borderId="0" xfId="0" applyFill="1" applyProtection="1"/>
    <xf numFmtId="0" fontId="7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7" fillId="0" borderId="0" xfId="0" applyFont="1" applyAlignment="1" applyProtection="1">
      <alignment horizontal="left" vertical="top"/>
    </xf>
    <xf numFmtId="44" fontId="9" fillId="0" borderId="0" xfId="0" applyNumberFormat="1" applyFont="1" applyAlignment="1" applyProtection="1">
      <alignment horizontal="right"/>
    </xf>
    <xf numFmtId="44" fontId="9" fillId="0" borderId="0" xfId="0" applyNumberFormat="1" applyFont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8" fillId="2" borderId="3" xfId="2" applyNumberFormat="1" applyFont="1" applyFill="1" applyBorder="1" applyAlignment="1" applyProtection="1">
      <alignment horizontal="left" vertical="top" wrapText="1"/>
    </xf>
    <xf numFmtId="0" fontId="8" fillId="2" borderId="4" xfId="2" applyNumberFormat="1" applyFont="1" applyFill="1" applyBorder="1" applyAlignment="1" applyProtection="1">
      <alignment horizontal="left" vertical="top" wrapText="1"/>
    </xf>
    <xf numFmtId="164" fontId="8" fillId="4" borderId="4" xfId="1" applyNumberFormat="1" applyFont="1" applyFill="1" applyBorder="1" applyAlignment="1" applyProtection="1">
      <alignment horizontal="right" vertical="top" wrapText="1"/>
    </xf>
    <xf numFmtId="164" fontId="8" fillId="2" borderId="4" xfId="1" applyNumberFormat="1" applyFont="1" applyFill="1" applyBorder="1" applyAlignment="1" applyProtection="1">
      <alignment horizontal="right" vertical="top" wrapText="1"/>
    </xf>
    <xf numFmtId="164" fontId="8" fillId="2" borderId="5" xfId="1" applyNumberFormat="1" applyFont="1" applyFill="1" applyBorder="1" applyAlignment="1" applyProtection="1">
      <alignment horizontal="right" vertical="top" wrapText="1"/>
    </xf>
    <xf numFmtId="164" fontId="7" fillId="7" borderId="7" xfId="0" applyNumberFormat="1" applyFont="1" applyFill="1" applyBorder="1" applyAlignment="1" applyProtection="1">
      <alignment horizontal="right" vertical="top"/>
      <protection locked="0"/>
    </xf>
    <xf numFmtId="44" fontId="7" fillId="8" borderId="7" xfId="0" applyNumberFormat="1" applyFont="1" applyFill="1" applyBorder="1" applyAlignment="1" applyProtection="1">
      <alignment horizontal="right" vertical="top"/>
      <protection locked="0"/>
    </xf>
    <xf numFmtId="44" fontId="9" fillId="8" borderId="7" xfId="0" applyNumberFormat="1" applyFont="1" applyFill="1" applyBorder="1" applyAlignment="1" applyProtection="1">
      <alignment horizontal="right" vertical="top"/>
      <protection locked="0"/>
    </xf>
    <xf numFmtId="44" fontId="9" fillId="8" borderId="8" xfId="0" applyNumberFormat="1" applyFont="1" applyFill="1" applyBorder="1" applyAlignment="1" applyProtection="1">
      <alignment horizontal="right" vertical="top"/>
      <protection locked="0"/>
    </xf>
    <xf numFmtId="164" fontId="8" fillId="4" borderId="9" xfId="1" applyNumberFormat="1" applyFont="1" applyFill="1" applyBorder="1" applyAlignment="1" applyProtection="1">
      <alignment horizontal="left" vertical="top" wrapText="1"/>
    </xf>
    <xf numFmtId="44" fontId="7" fillId="8" borderId="6" xfId="0" applyNumberFormat="1" applyFont="1" applyFill="1" applyBorder="1" applyAlignment="1" applyProtection="1">
      <alignment horizontal="right" vertical="top"/>
      <protection locked="0"/>
    </xf>
    <xf numFmtId="0" fontId="8" fillId="5" borderId="3" xfId="2" applyNumberFormat="1" applyFont="1" applyFill="1" applyBorder="1" applyAlignment="1" applyProtection="1">
      <alignment horizontal="center" vertical="top" wrapText="1"/>
    </xf>
    <xf numFmtId="0" fontId="8" fillId="5" borderId="4" xfId="2" applyNumberFormat="1" applyFont="1" applyFill="1" applyBorder="1" applyAlignment="1" applyProtection="1">
      <alignment horizontal="center" vertical="top" wrapText="1"/>
    </xf>
    <xf numFmtId="164" fontId="8" fillId="5" borderId="4" xfId="1" applyNumberFormat="1" applyFont="1" applyFill="1" applyBorder="1" applyAlignment="1" applyProtection="1">
      <alignment horizontal="right" vertical="top" wrapText="1"/>
    </xf>
    <xf numFmtId="164" fontId="8" fillId="5" borderId="5" xfId="1" applyNumberFormat="1" applyFont="1" applyFill="1" applyBorder="1" applyAlignment="1" applyProtection="1">
      <alignment horizontal="right" vertical="top" wrapText="1"/>
    </xf>
    <xf numFmtId="164" fontId="9" fillId="0" borderId="0" xfId="0" applyNumberFormat="1" applyFont="1" applyBorder="1" applyAlignment="1" applyProtection="1">
      <alignment horizontal="right" vertical="top"/>
    </xf>
    <xf numFmtId="164" fontId="0" fillId="0" borderId="0" xfId="1" applyFont="1" applyProtection="1"/>
    <xf numFmtId="9" fontId="0" fillId="0" borderId="0" xfId="0" applyNumberFormat="1" applyProtection="1"/>
    <xf numFmtId="164" fontId="7" fillId="0" borderId="0" xfId="1" applyFont="1" applyFill="1" applyBorder="1" applyAlignment="1" applyProtection="1">
      <alignment vertical="top"/>
    </xf>
    <xf numFmtId="164" fontId="7" fillId="0" borderId="0" xfId="0" applyNumberFormat="1" applyFont="1" applyBorder="1" applyAlignment="1" applyProtection="1">
      <alignment horizontal="right" vertical="top"/>
    </xf>
    <xf numFmtId="164" fontId="7" fillId="0" borderId="0" xfId="0" applyNumberFormat="1" applyFont="1" applyAlignment="1" applyProtection="1">
      <alignment horizontal="right" vertical="top"/>
    </xf>
    <xf numFmtId="44" fontId="7" fillId="0" borderId="0" xfId="1" applyNumberFormat="1" applyFont="1" applyAlignment="1" applyProtection="1">
      <alignment horizontal="right" vertical="top"/>
    </xf>
    <xf numFmtId="0" fontId="10" fillId="0" borderId="0" xfId="0" applyFont="1" applyFill="1" applyAlignment="1" applyProtection="1">
      <alignment horizontal="left" vertical="top"/>
    </xf>
    <xf numFmtId="164" fontId="7" fillId="0" borderId="0" xfId="1" applyNumberFormat="1" applyFont="1" applyFill="1" applyAlignment="1" applyProtection="1">
      <alignment horizontal="right" vertical="top"/>
    </xf>
    <xf numFmtId="164" fontId="10" fillId="0" borderId="0" xfId="1" applyNumberFormat="1" applyFont="1" applyFill="1" applyAlignment="1" applyProtection="1">
      <alignment horizontal="right" vertical="top" wrapText="1"/>
    </xf>
    <xf numFmtId="164" fontId="7" fillId="0" borderId="0" xfId="1" applyNumberFormat="1" applyFont="1" applyFill="1" applyBorder="1" applyAlignment="1" applyProtection="1">
      <alignment horizontal="right" vertical="top"/>
    </xf>
    <xf numFmtId="44" fontId="7" fillId="0" borderId="0" xfId="1" applyNumberFormat="1" applyFont="1" applyBorder="1" applyAlignment="1" applyProtection="1">
      <alignment horizontal="right" vertical="top"/>
    </xf>
    <xf numFmtId="44" fontId="10" fillId="0" borderId="0" xfId="3" applyNumberFormat="1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vertical="top"/>
    </xf>
    <xf numFmtId="0" fontId="7" fillId="0" borderId="0" xfId="3" applyNumberFormat="1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top"/>
    </xf>
    <xf numFmtId="0" fontId="9" fillId="0" borderId="0" xfId="3" applyNumberFormat="1" applyFont="1" applyFill="1" applyBorder="1" applyAlignment="1" applyProtection="1">
      <alignment vertical="top"/>
    </xf>
    <xf numFmtId="0" fontId="8" fillId="3" borderId="1" xfId="2" applyNumberFormat="1" applyFont="1" applyFill="1" applyBorder="1" applyAlignment="1" applyProtection="1">
      <alignment horizontal="left" vertical="top" wrapText="1"/>
    </xf>
    <xf numFmtId="164" fontId="8" fillId="4" borderId="1" xfId="1" applyNumberFormat="1" applyFont="1" applyFill="1" applyBorder="1" applyAlignment="1" applyProtection="1">
      <alignment horizontal="right" vertical="top" wrapText="1"/>
    </xf>
    <xf numFmtId="164" fontId="8" fillId="3" borderId="1" xfId="1" applyNumberFormat="1" applyFont="1" applyFill="1" applyBorder="1" applyAlignment="1" applyProtection="1">
      <alignment horizontal="right" vertical="top" wrapText="1"/>
    </xf>
    <xf numFmtId="164" fontId="8" fillId="3" borderId="10" xfId="1" applyNumberFormat="1" applyFont="1" applyFill="1" applyBorder="1" applyAlignment="1" applyProtection="1">
      <alignment horizontal="right" vertical="top" wrapText="1"/>
    </xf>
    <xf numFmtId="44" fontId="7" fillId="6" borderId="7" xfId="0" applyNumberFormat="1" applyFont="1" applyFill="1" applyBorder="1" applyAlignment="1" applyProtection="1">
      <protection locked="0"/>
    </xf>
    <xf numFmtId="44" fontId="9" fillId="6" borderId="7" xfId="0" applyNumberFormat="1" applyFont="1" applyFill="1" applyBorder="1" applyAlignment="1" applyProtection="1">
      <protection locked="0"/>
    </xf>
    <xf numFmtId="14" fontId="7" fillId="0" borderId="0" xfId="3" applyNumberFormat="1" applyFont="1" applyFill="1" applyBorder="1" applyAlignment="1" applyProtection="1">
      <alignment horizontal="left" vertical="center" wrapText="1"/>
    </xf>
    <xf numFmtId="44" fontId="9" fillId="6" borderId="11" xfId="0" applyNumberFormat="1" applyFont="1" applyFill="1" applyBorder="1" applyAlignment="1" applyProtection="1">
      <protection locked="0"/>
    </xf>
    <xf numFmtId="44" fontId="9" fillId="0" borderId="0" xfId="0" applyNumberFormat="1" applyFont="1" applyFill="1" applyBorder="1" applyProtection="1"/>
    <xf numFmtId="165" fontId="7" fillId="0" borderId="0" xfId="7" applyFont="1" applyFill="1" applyProtection="1"/>
    <xf numFmtId="44" fontId="7" fillId="0" borderId="0" xfId="0" applyNumberFormat="1" applyFont="1" applyFill="1" applyBorder="1" applyProtection="1"/>
    <xf numFmtId="164" fontId="12" fillId="0" borderId="0" xfId="0" applyNumberFormat="1" applyFont="1" applyProtection="1"/>
    <xf numFmtId="164" fontId="7" fillId="7" borderId="8" xfId="0" applyNumberFormat="1" applyFont="1" applyFill="1" applyBorder="1" applyAlignment="1" applyProtection="1">
      <alignment horizontal="right" vertical="top"/>
      <protection locked="0"/>
    </xf>
    <xf numFmtId="166" fontId="12" fillId="0" borderId="0" xfId="7" applyNumberFormat="1" applyFont="1" applyFill="1" applyAlignment="1" applyProtection="1">
      <alignment horizontal="left" vertical="top"/>
    </xf>
    <xf numFmtId="0" fontId="12" fillId="0" borderId="0" xfId="0" applyFont="1" applyFill="1" applyAlignment="1" applyProtection="1">
      <alignment vertical="top"/>
    </xf>
    <xf numFmtId="164" fontId="12" fillId="0" borderId="0" xfId="1" applyFont="1" applyFill="1" applyAlignment="1" applyProtection="1">
      <alignment vertical="top"/>
    </xf>
    <xf numFmtId="44" fontId="12" fillId="0" borderId="0" xfId="1" applyNumberFormat="1" applyFont="1" applyFill="1" applyAlignment="1" applyProtection="1">
      <alignment vertical="top"/>
    </xf>
    <xf numFmtId="44" fontId="12" fillId="0" borderId="0" xfId="0" applyNumberFormat="1" applyFont="1" applyFill="1" applyProtection="1"/>
    <xf numFmtId="44" fontId="12" fillId="0" borderId="0" xfId="0" applyNumberFormat="1" applyFont="1" applyFill="1" applyBorder="1" applyAlignment="1" applyProtection="1"/>
    <xf numFmtId="44" fontId="12" fillId="0" borderId="0" xfId="0" applyNumberFormat="1" applyFont="1" applyFill="1" applyBorder="1" applyProtection="1"/>
    <xf numFmtId="164" fontId="8" fillId="2" borderId="10" xfId="1" applyNumberFormat="1" applyFont="1" applyFill="1" applyBorder="1" applyAlignment="1" applyProtection="1">
      <alignment horizontal="right" vertical="top" wrapText="1"/>
    </xf>
    <xf numFmtId="164" fontId="7" fillId="7" borderId="12" xfId="0" applyNumberFormat="1" applyFont="1" applyFill="1" applyBorder="1" applyAlignment="1" applyProtection="1">
      <alignment horizontal="right" vertical="top"/>
      <protection locked="0"/>
    </xf>
    <xf numFmtId="0" fontId="7" fillId="0" borderId="0" xfId="0" applyFont="1" applyAlignment="1">
      <alignment vertical="center"/>
    </xf>
    <xf numFmtId="49" fontId="6" fillId="0" borderId="0" xfId="3" applyNumberFormat="1" applyFont="1" applyAlignment="1">
      <alignment horizontal="left" vertical="center" wrapText="1"/>
    </xf>
  </cellXfs>
  <cellStyles count="10">
    <cellStyle name="Comma" xfId="7" builtinId="3"/>
    <cellStyle name="Currency" xfId="1" builtinId="4"/>
    <cellStyle name="Currency 2" xfId="8" xr:uid="{00000000-0005-0000-0000-000002000000}"/>
    <cellStyle name="Currency 4" xfId="5" xr:uid="{00000000-0005-0000-0000-000003000000}"/>
    <cellStyle name="Currency 5" xfId="6" xr:uid="{00000000-0005-0000-0000-000004000000}"/>
    <cellStyle name="Normal" xfId="0" builtinId="0"/>
    <cellStyle name="Normal_Orthotic Benefits" xfId="3" xr:uid="{00000000-0005-0000-0000-000006000000}"/>
    <cellStyle name="Normal_PR0" xfId="9" xr:uid="{00000000-0005-0000-0000-000007000000}"/>
    <cellStyle name="Normal_Sheet3" xfId="2" xr:uid="{00000000-0005-0000-0000-000008000000}"/>
    <cellStyle name="Normal_working Draft AAOP schedule 2007 xls (3)" xfId="4" xr:uid="{00000000-0005-0000-0000-000009000000}"/>
  </cellStyles>
  <dxfs count="43"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34" formatCode="_-&quot;$&quot;* #,##0.00_-;\-&quot;$&quot;* #,##0.00_-;_-&quot;$&quot;* &quot;-&quot;??_-;_-@_-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34" formatCode="_-&quot;$&quot;* #,##0.00_-;\-&quot;$&quot;* #,##0.00_-;_-&quot;$&quot;* &quot;-&quot;??_-;_-@_-"/>
      <alignment horizontal="right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34" formatCode="_-&quot;$&quot;* #,##0.00_-;\-&quot;$&quot;* #,##0.00_-;_-&quot;$&quot;* &quot;-&quot;??_-;_-@_-"/>
      <alignment horizontal="right" vertical="bottom" textRotation="0" wrapText="0" indent="0" justifyLastLine="0" shrinkToFit="0" readingOrder="0"/>
      <border>
        <left style="thin">
          <color indexed="64"/>
        </left>
      </border>
      <protection locked="1" hidden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34" formatCode="_-&quot;$&quot;* #,##0.00_-;\-&quot;$&quot;* #,##0.00_-;_-&quot;$&quot;* &quot;-&quot;??_-;_-@_-"/>
      <fill>
        <patternFill patternType="solid">
          <fgColor indexed="64"/>
          <bgColor theme="7" tint="0.79998168889431442"/>
        </patternFill>
      </fill>
      <alignment horizontal="right" vertical="top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1" hidden="0"/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4" formatCode="_(&quot;$&quot;* #,##0.00_);_(&quot;$&quot;* \(#,##0.00\);_(&quot;$&quot;* &quot;-&quot;??_);_(@_)"/>
      <protection locked="1" hidden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164" formatCode="_(&quot;$&quot;* #,##0.00_);_(&quot;$&quot;* \(#,##0.00\);_(&quot;$&quot;* &quot;-&quot;??_);_(@_)"/>
      <fill>
        <patternFill patternType="solid">
          <fgColor indexed="0"/>
          <bgColor theme="7" tint="0.39997558519241921"/>
        </patternFill>
      </fill>
      <alignment horizontal="center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4" formatCode="_(&quot;$&quot;* #,##0.00_);_(&quot;$&quot;* \(#,##0.00\);_(&quot;$&quot;* &quot;-&quot;??_);_(@_)"/>
      <alignment horizontal="right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4" formatCode="_(&quot;$&quot;* #,##0.00_);_(&quot;$&quot;* \(#,##0.00\);_(&quot;$&quot;* &quot;-&quot;??_);_(@_)"/>
      <alignment horizontal="right" vertical="top" textRotation="0" wrapText="0" indent="0" justifyLastLine="0" shrinkToFit="0" readingOrder="0"/>
      <border>
        <left style="thin">
          <color indexed="64"/>
        </left>
      </border>
      <protection locked="1" hidden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4" formatCode="_(&quot;$&quot;* #,##0.00_);_(&quot;$&quot;* \(#,##0.00\);_(&quot;$&quot;* &quot;-&quot;??_);_(@_)"/>
      <fill>
        <patternFill patternType="solid">
          <fgColor indexed="64"/>
          <bgColor theme="5" tint="0.79998168889431442"/>
        </patternFill>
      </fill>
      <alignment horizontal="right" vertical="top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34" formatCode="_-&quot;$&quot;* #,##0.00_-;\-&quot;$&quot;* #,##0.00_-;_-&quot;$&quot;* &quot;-&quot;??_-;_-@_-"/>
      <alignment horizontal="righ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4" formatCode="_(&quot;$&quot;* #,##0.00_);_(&quot;$&quot;* \(#,##0.00\);_(&quot;$&quot;* &quot;-&quot;??_);_(@_)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164" formatCode="_(&quot;$&quot;* #,##0.00_);_(&quot;$&quot;* \(#,##0.00\);_(&quot;$&quot;* &quot;-&quot;??_);_(@_)"/>
      <fill>
        <patternFill patternType="solid">
          <fgColor indexed="0"/>
          <bgColor theme="5" tint="0.3999755851924192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34" formatCode="_-&quot;$&quot;* #,##0.00_-;\-&quot;$&quot;* #,##0.00_-;_-&quot;$&quot;* &quot;-&quot;??_-;_-@_-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34" formatCode="_-&quot;$&quot;* #,##0.00_-;\-&quot;$&quot;* #,##0.00_-;_-&quot;$&quot;* &quot;-&quot;??_-;_-@_-"/>
      <fill>
        <patternFill patternType="none">
          <fgColor indexed="64"/>
          <bgColor auto="1"/>
        </patternFill>
      </fill>
      <border outline="0">
        <left style="medium">
          <color indexed="64"/>
        </left>
      </border>
      <protection locked="1" hidden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34" formatCode="_-&quot;$&quot;* #,##0.00_-;\-&quot;$&quot;* #,##0.00_-;_-&quot;$&quot;* &quot;-&quot;??_-;_-@_-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outline="0">
        <right style="medium">
          <color indexed="64"/>
        </right>
      </border>
      <protection locked="1" hidden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34" formatCode="_-&quot;$&quot;* #,##0.00_-;\-&quot;$&quot;* #,##0.00_-;_-&quot;$&quot;* &quot;-&quot;??_-;_-@_-"/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34" formatCode="_-&quot;$&quot;* #,##0.00_-;\-&quot;$&quot;* #,##0.00_-;_-&quot;$&quot;* &quot;-&quot;??_-;_-@_-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6" formatCode="_(* #,##0_);_(* \(#,##0\);_(* &quot;-&quot;??_);_(@_)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protection locked="1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protection locked="1" hidden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solid">
          <fgColor indexed="0"/>
          <bgColor theme="8" tint="0.39997558519241921"/>
        </patternFill>
      </fill>
      <alignment horizontal="left" vertical="top" textRotation="0" wrapText="1" indent="0" justifyLastLine="0" shrinkToFit="0" readingOrder="0"/>
      <border diagonalUp="0" diagonalDown="0">
        <left/>
        <right/>
        <top/>
        <bottom/>
        <vertical/>
        <horizontal/>
      </border>
      <protection locked="1" hidden="0"/>
    </dxf>
  </dxfs>
  <tableStyles count="0" defaultTableStyle="TableStyleMedium2" defaultPivotStyle="PivotStyleLight16"/>
  <colors>
    <mruColors>
      <color rgb="FF00FF00"/>
      <color rgb="FFFFCC66"/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Orthotic" displayName="tblOrthotic" ref="A3:I46" totalsRowShown="0" headerRowDxfId="42" dataDxfId="40" headerRowBorderDxfId="41" tableBorderDxfId="39" headerRowCellStyle="Comma" dataCellStyle="Comma">
  <sortState xmlns:xlrd2="http://schemas.microsoft.com/office/spreadsheetml/2017/richdata2" ref="A4:I46">
    <sortCondition ref="B3:B46"/>
  </sortState>
  <tableColumns count="9">
    <tableColumn id="13" xr3:uid="{00000000-0010-0000-0000-00000D000000}" name="Ref" dataDxfId="38" dataCellStyle="Comma"/>
    <tableColumn id="1" xr3:uid="{00000000-0010-0000-0000-000001000000}" name="Catalogue Number" dataDxfId="37"/>
    <tableColumn id="2" xr3:uid="{00000000-0010-0000-0000-000002000000}" name="Description (See generic pricing procedure)" dataDxfId="36" dataCellStyle="Currency"/>
    <tableColumn id="8" xr3:uid="{00000000-0010-0000-0000-000008000000}" name="Added Costs" dataDxfId="35"/>
    <tableColumn id="9" xr3:uid="{00000000-0010-0000-0000-000009000000}" name="AADL Maximum Cost" dataDxfId="34"/>
    <tableColumn id="11" xr3:uid="{00000000-0010-0000-0000-00000B000000}" name="Calculated Cost" dataDxfId="33">
      <calculatedColumnFormula>tblOrthotic[[#This Row],[Input Actual Invoice Cost
(Canadian Dollars)]]*constMarkup
+tblOrthotic[[#This Row],[Added Costs]]</calculatedColumnFormula>
    </tableColumn>
    <tableColumn id="10" xr3:uid="{00000000-0010-0000-0000-00000A000000}" name="Input Actual Invoice Cost_x000a_(Canadian Dollars)" dataDxfId="0"/>
    <tableColumn id="12" xr3:uid="{00000000-0010-0000-0000-00000C000000}" name="AADL Funded Amount _x000a_(Subject to Cost Share)" dataDxfId="32">
      <calculatedColumnFormula>IF(TRIM(tblOrthotic[[#This Row],[Input Actual Invoice Cost
(Canadian Dollars)]])="","",
MIN(tblOrthotic[[#This Row],[Calculated Cost]],tblOrthotic[[#This Row],[AADL Maximum Cost]])
)</calculatedColumnFormula>
    </tableColumn>
    <tableColumn id="14" xr3:uid="{00000000-0010-0000-0000-00000E000000}" name="Client Upgrade Cost" dataDxfId="31">
      <calculatedColumnFormula>IF(TRIM(tblOrthotic[[#This Row],[Input Actual Invoice Cost
(Canadian Dollars)]])="","",
MAX(tblOrthotic[[#This Row],[Calculated Cost]]-tblOrthotic[[#This Row],[AADL Maximum Cost]],0)
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Prosthetic" displayName="tblProsthetic" ref="A3:I78" totalsRowShown="0" headerRowDxfId="30" dataDxfId="28" headerRowBorderDxfId="29" tableBorderDxfId="27" headerRowCellStyle="Currency">
  <sortState xmlns:xlrd2="http://schemas.microsoft.com/office/spreadsheetml/2017/richdata2" ref="A4:N78">
    <sortCondition ref="G3:G78"/>
  </sortState>
  <tableColumns count="9">
    <tableColumn id="13" xr3:uid="{00000000-0010-0000-0100-00000D000000}" name="Ref" dataDxfId="26"/>
    <tableColumn id="1" xr3:uid="{00000000-0010-0000-0100-000001000000}" name="Catalogue Number" dataDxfId="25"/>
    <tableColumn id="2" xr3:uid="{00000000-0010-0000-0100-000002000000}" name="Description (See generic pricing procedure)" dataDxfId="24" dataCellStyle="Normal_working Draft AAOP schedule 2007 xls (3)"/>
    <tableColumn id="8" xr3:uid="{00000000-0010-0000-0100-000008000000}" name="Added Costs" dataDxfId="23" dataCellStyle="Currency"/>
    <tableColumn id="9" xr3:uid="{00000000-0010-0000-0100-000009000000}" name="AADL Maximum Cost" dataDxfId="22" dataCellStyle="Currency"/>
    <tableColumn id="11" xr3:uid="{00000000-0010-0000-0100-00000B000000}" name="Calculated Cost" dataDxfId="21" dataCellStyle="Currency">
      <calculatedColumnFormula>tblProsthetic[[#This Row],[Input Actual Invoice Cost
(Canadian Dollars)]]*constMarkup
+tblProsthetic[[#This Row],[Added Costs]]</calculatedColumnFormula>
    </tableColumn>
    <tableColumn id="10" xr3:uid="{00000000-0010-0000-0100-00000A000000}" name="Input Actual Invoice Cost_x000a_(Canadian Dollars)" dataDxfId="20"/>
    <tableColumn id="12" xr3:uid="{00000000-0010-0000-0100-00000C000000}" name="AADL Funded Amount _x000a_(Subject to Cost Share)" dataDxfId="19">
      <calculatedColumnFormula>IF(TRIM(tblProsthetic[[#This Row],[Input Actual Invoice Cost
(Canadian Dollars)]])="","",
MIN(tblProsthetic[[#This Row],[Calculated Cost]],tblProsthetic[[#This Row],[AADL Maximum Cost]])
)</calculatedColumnFormula>
    </tableColumn>
    <tableColumn id="14" xr3:uid="{00000000-0010-0000-0100-00000E000000}" name="Client Upgrade Cost" dataDxfId="18">
      <calculatedColumnFormula>IF(TRIM(tblProsthetic[[#This Row],[Input Actual Invoice Cost
(Canadian Dollars)]])="","",
MAX(tblProsthetic[[#This Row],[Calculated Cost]]-tblProsthetic[[#This Row],[AADL Maximum Cost]],0)
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2000000}" name="tblMyoelectric" displayName="tblMyoelectric" ref="A3:I14" totalsRowShown="0" headerRowDxfId="17" dataDxfId="15" headerRowBorderDxfId="16" tableBorderDxfId="14" headerRowCellStyle="Currency">
  <sortState xmlns:xlrd2="http://schemas.microsoft.com/office/spreadsheetml/2017/richdata2" ref="A4:Q15">
    <sortCondition ref="B3:B15"/>
  </sortState>
  <tableColumns count="9">
    <tableColumn id="15" xr3:uid="{00000000-0010-0000-0200-00000F000000}" name="Ref" dataDxfId="13"/>
    <tableColumn id="1" xr3:uid="{00000000-0010-0000-0200-000001000000}" name="CatNo" dataDxfId="12"/>
    <tableColumn id="2" xr3:uid="{00000000-0010-0000-0200-000002000000}" name="Description (See generic pricing procedure)" dataDxfId="11" dataCellStyle="Normal_working Draft AAOP schedule 2007 xls (3)"/>
    <tableColumn id="8" xr3:uid="{00000000-0010-0000-0200-000008000000}" name="Added Costs" dataDxfId="10" dataCellStyle="Currency"/>
    <tableColumn id="9" xr3:uid="{00000000-0010-0000-0200-000009000000}" name="Maximum Cost" dataDxfId="9" dataCellStyle="Currency"/>
    <tableColumn id="11" xr3:uid="{00000000-0010-0000-0200-00000B000000}" name="Calculated Cost" dataDxfId="8" dataCellStyle="Currency">
      <calculatedColumnFormula>tblMyoelectric[[#This Row],[Input Actual Invoice Cost
(Canadian Dollars)]]*constMarkup
+tblMyoelectric[[#This Row],[Added Costs]]</calculatedColumnFormula>
    </tableColumn>
    <tableColumn id="10" xr3:uid="{00000000-0010-0000-0200-00000A000000}" name="Input Actual Invoice Cost_x000a_(Canadian Dollars)" dataDxfId="7"/>
    <tableColumn id="12" xr3:uid="{00000000-0010-0000-0200-00000C000000}" name="AADL Funded Amount _x000a_(Subject to Cost Share)" dataDxfId="6">
      <calculatedColumnFormula>IF(tblMyoelectric[[#This Row],[Input Actual Invoice Cost
(Canadian Dollars)]]=0," ",IF(tblMyoelectric[[#This Row],[Maximum Cost]]-tblMyoelectric[[#This Row],[Calculated Cost]]&gt;=0,tblMyoelectric[[#This Row],[Calculated Cost]],tblMyoelectric[[#This Row],[Maximum Cost]]))</calculatedColumnFormula>
    </tableColumn>
    <tableColumn id="14" xr3:uid="{00000000-0010-0000-0200-00000E000000}" name="Client Upgrade Cost" dataDxfId="5">
      <calculatedColumnFormula>IF(tblMyoelectric[[#This Row],[Calculated Cost]]&gt;tblMyoelectric[[#This Row],[Maximum Cost]],tblMyoelectric[[#This Row],[Calculated Cost]]-tblMyoelectric[[#This Row],[Maximum Cost]]," ")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e3" displayName="Table3" ref="A2:B4" totalsRowShown="0" headerRowDxfId="4" dataDxfId="3">
  <autoFilter ref="A2:B4" xr:uid="{00000000-0009-0000-0100-000003000000}"/>
  <tableColumns count="2">
    <tableColumn id="1" xr3:uid="{00000000-0010-0000-0300-000001000000}" name="Rate" dataDxfId="2"/>
    <tableColumn id="2" xr3:uid="{00000000-0010-0000-0300-000002000000}" name="Value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8"/>
  <sheetViews>
    <sheetView tabSelected="1" topLeftCell="B1" zoomScale="85" zoomScaleNormal="85" workbookViewId="0">
      <selection activeCell="K1" sqref="K1"/>
    </sheetView>
  </sheetViews>
  <sheetFormatPr defaultColWidth="9.140625" defaultRowHeight="15" x14ac:dyDescent="0.25"/>
  <cols>
    <col min="1" max="1" width="5.140625" style="15" hidden="1" customWidth="1"/>
    <col min="2" max="2" width="13.140625" style="16" customWidth="1"/>
    <col min="3" max="3" width="77.5703125" style="21" customWidth="1"/>
    <col min="4" max="4" width="14.5703125" style="22" hidden="1" customWidth="1"/>
    <col min="5" max="5" width="22.7109375" style="22" hidden="1" customWidth="1"/>
    <col min="6" max="6" width="17.85546875" style="16" hidden="1" customWidth="1"/>
    <col min="7" max="7" width="27.28515625" style="19" bestFit="1" customWidth="1"/>
    <col min="8" max="8" width="25" style="19" bestFit="1" customWidth="1"/>
    <col min="9" max="9" width="22.5703125" style="19" bestFit="1" customWidth="1"/>
    <col min="10" max="11" width="14.85546875" style="19" customWidth="1"/>
    <col min="12" max="12" width="14.5703125" style="19" customWidth="1"/>
    <col min="13" max="13" width="14.85546875" style="19" customWidth="1"/>
    <col min="14" max="14" width="13.5703125" style="19" customWidth="1"/>
    <col min="15" max="15" width="10.85546875" style="19" customWidth="1"/>
    <col min="16" max="16384" width="9.140625" style="19"/>
  </cols>
  <sheetData>
    <row r="1" spans="1:15" s="59" customFormat="1" ht="25.5" x14ac:dyDescent="0.25">
      <c r="A1" s="20"/>
      <c r="B1" s="6" t="s">
        <v>249</v>
      </c>
      <c r="C1" s="7"/>
      <c r="D1" s="1"/>
      <c r="E1" s="2"/>
      <c r="F1" s="3"/>
      <c r="G1" s="58"/>
      <c r="H1" s="58"/>
    </row>
    <row r="2" spans="1:15" s="61" customFormat="1" ht="15.75" thickBot="1" x14ac:dyDescent="0.3">
      <c r="A2" s="31"/>
      <c r="B2" s="120" t="s">
        <v>277</v>
      </c>
      <c r="C2" s="121" t="s">
        <v>278</v>
      </c>
      <c r="D2" s="27"/>
      <c r="E2" s="32"/>
      <c r="F2" s="33"/>
      <c r="G2" s="60"/>
      <c r="H2" s="60"/>
    </row>
    <row r="3" spans="1:15" s="62" customFormat="1" ht="30.75" customHeight="1" thickBot="1" x14ac:dyDescent="0.3">
      <c r="A3" s="54" t="s">
        <v>82</v>
      </c>
      <c r="B3" s="98" t="s">
        <v>274</v>
      </c>
      <c r="C3" s="98" t="s">
        <v>146</v>
      </c>
      <c r="D3" s="99" t="s">
        <v>239</v>
      </c>
      <c r="E3" s="99" t="s">
        <v>124</v>
      </c>
      <c r="F3" s="54" t="s">
        <v>43</v>
      </c>
      <c r="G3" s="101" t="s">
        <v>241</v>
      </c>
      <c r="H3" s="100" t="s">
        <v>123</v>
      </c>
      <c r="I3" s="100" t="s">
        <v>242</v>
      </c>
    </row>
    <row r="4" spans="1:15" s="59" customFormat="1" x14ac:dyDescent="0.25">
      <c r="A4" s="35">
        <v>1</v>
      </c>
      <c r="B4" s="94" t="s">
        <v>59</v>
      </c>
      <c r="C4" s="84" t="s">
        <v>263</v>
      </c>
      <c r="D4" s="36">
        <v>778.92499999999995</v>
      </c>
      <c r="E4" s="51">
        <v>1053.325</v>
      </c>
      <c r="F4" s="37">
        <f>tblOrthotic[[#This Row],[Input Actual Invoice Cost
(Canadian Dollars)]]*constMarkup
+tblOrthotic[[#This Row],[Added Costs]]</f>
        <v>778.92499999999995</v>
      </c>
      <c r="G4" s="102"/>
      <c r="H4" s="106" t="str">
        <f>IF(TRIM(tblOrthotic[[#This Row],[Input Actual Invoice Cost
(Canadian Dollars)]])="","",
MIN(tblOrthotic[[#This Row],[Calculated Cost]],tblOrthotic[[#This Row],[AADL Maximum Cost]])
)</f>
        <v/>
      </c>
      <c r="I4" s="106" t="str">
        <f>IF(TRIM(tblOrthotic[[#This Row],[Input Actual Invoice Cost
(Canadian Dollars)]])="","",
MAX(tblOrthotic[[#This Row],[Calculated Cost]]-tblOrthotic[[#This Row],[AADL Maximum Cost]],0)
)</f>
        <v/>
      </c>
      <c r="J4" s="107"/>
      <c r="K4" s="107"/>
      <c r="L4" s="107"/>
      <c r="M4" s="107"/>
      <c r="N4" s="107"/>
      <c r="O4" s="107"/>
    </row>
    <row r="5" spans="1:15" s="59" customFormat="1" x14ac:dyDescent="0.25">
      <c r="A5" s="35">
        <v>2</v>
      </c>
      <c r="B5" s="94" t="s">
        <v>55</v>
      </c>
      <c r="C5" s="84" t="s">
        <v>262</v>
      </c>
      <c r="D5" s="36">
        <v>233.38</v>
      </c>
      <c r="E5" s="51">
        <v>322.98</v>
      </c>
      <c r="F5" s="37">
        <f>tblOrthotic[[#This Row],[Input Actual Invoice Cost
(Canadian Dollars)]]*constMarkup
+tblOrthotic[[#This Row],[Added Costs]]</f>
        <v>233.38</v>
      </c>
      <c r="G5" s="102"/>
      <c r="H5" s="106" t="str">
        <f>IF(TRIM(tblOrthotic[[#This Row],[Input Actual Invoice Cost
(Canadian Dollars)]])="","",
MIN(tblOrthotic[[#This Row],[Calculated Cost]],tblOrthotic[[#This Row],[AADL Maximum Cost]])
)</f>
        <v/>
      </c>
      <c r="I5" s="106" t="str">
        <f>IF(TRIM(tblOrthotic[[#This Row],[Input Actual Invoice Cost
(Canadian Dollars)]])="","",
MAX(tblOrthotic[[#This Row],[Calculated Cost]]-tblOrthotic[[#This Row],[AADL Maximum Cost]],0)
)</f>
        <v/>
      </c>
      <c r="J5" s="107"/>
      <c r="K5" s="107"/>
      <c r="L5" s="107"/>
      <c r="M5" s="107"/>
      <c r="N5" s="107"/>
      <c r="O5" s="107"/>
    </row>
    <row r="6" spans="1:15" s="59" customFormat="1" x14ac:dyDescent="0.25">
      <c r="A6" s="35">
        <v>3</v>
      </c>
      <c r="B6" s="94" t="s">
        <v>56</v>
      </c>
      <c r="C6" s="84" t="s">
        <v>270</v>
      </c>
      <c r="D6" s="36">
        <v>335.45</v>
      </c>
      <c r="E6" s="51">
        <v>796.89</v>
      </c>
      <c r="F6" s="37">
        <f>tblOrthotic[[#This Row],[Input Actual Invoice Cost
(Canadian Dollars)]]*constMarkup
+tblOrthotic[[#This Row],[Added Costs]]</f>
        <v>335.45</v>
      </c>
      <c r="G6" s="102"/>
      <c r="H6" s="106" t="str">
        <f>IF(TRIM(tblOrthotic[[#This Row],[Input Actual Invoice Cost
(Canadian Dollars)]])="","",
MIN(tblOrthotic[[#This Row],[Calculated Cost]],tblOrthotic[[#This Row],[AADL Maximum Cost]])
)</f>
        <v/>
      </c>
      <c r="I6" s="106" t="str">
        <f>IF(TRIM(tblOrthotic[[#This Row],[Input Actual Invoice Cost
(Canadian Dollars)]])="","",
MAX(tblOrthotic[[#This Row],[Calculated Cost]]-tblOrthotic[[#This Row],[AADL Maximum Cost]],0)
)</f>
        <v/>
      </c>
      <c r="J6" s="107"/>
      <c r="K6" s="107"/>
      <c r="L6" s="107"/>
      <c r="M6" s="107"/>
      <c r="N6" s="107"/>
      <c r="O6" s="107"/>
    </row>
    <row r="7" spans="1:15" s="59" customFormat="1" x14ac:dyDescent="0.25">
      <c r="A7" s="35">
        <v>4</v>
      </c>
      <c r="B7" s="94" t="s">
        <v>44</v>
      </c>
      <c r="C7" s="34" t="s">
        <v>223</v>
      </c>
      <c r="D7" s="36">
        <v>390.44499999999994</v>
      </c>
      <c r="E7" s="51">
        <v>1045.645</v>
      </c>
      <c r="F7" s="37">
        <f>tblOrthotic[[#This Row],[Input Actual Invoice Cost
(Canadian Dollars)]]*constMarkup
+tblOrthotic[[#This Row],[Added Costs]]</f>
        <v>390.44499999999994</v>
      </c>
      <c r="G7" s="103"/>
      <c r="H7" s="106" t="str">
        <f>IF(TRIM(tblOrthotic[[#This Row],[Input Actual Invoice Cost
(Canadian Dollars)]])="","",
MIN(tblOrthotic[[#This Row],[Calculated Cost]],tblOrthotic[[#This Row],[AADL Maximum Cost]])
)</f>
        <v/>
      </c>
      <c r="I7" s="106" t="str">
        <f>IF(TRIM(tblOrthotic[[#This Row],[Input Actual Invoice Cost
(Canadian Dollars)]])="","",
MAX(tblOrthotic[[#This Row],[Calculated Cost]]-tblOrthotic[[#This Row],[AADL Maximum Cost]],0)
)</f>
        <v/>
      </c>
      <c r="J7" s="107"/>
      <c r="K7" s="107"/>
      <c r="L7" s="107"/>
      <c r="M7" s="107"/>
      <c r="N7" s="107"/>
      <c r="O7" s="107"/>
    </row>
    <row r="8" spans="1:15" s="59" customFormat="1" x14ac:dyDescent="0.25">
      <c r="A8" s="35">
        <v>5</v>
      </c>
      <c r="B8" s="94" t="s">
        <v>58</v>
      </c>
      <c r="C8" s="84" t="s">
        <v>260</v>
      </c>
      <c r="D8" s="36">
        <v>1376.02</v>
      </c>
      <c r="E8" s="51">
        <v>2945.0840000000007</v>
      </c>
      <c r="F8" s="37">
        <f>tblOrthotic[[#This Row],[Input Actual Invoice Cost
(Canadian Dollars)]]*constMarkup
+tblOrthotic[[#This Row],[Added Costs]]</f>
        <v>1376.02</v>
      </c>
      <c r="G8" s="102"/>
      <c r="H8" s="106" t="str">
        <f>IF(TRIM(tblOrthotic[[#This Row],[Input Actual Invoice Cost
(Canadian Dollars)]])="","",
MIN(tblOrthotic[[#This Row],[Calculated Cost]],tblOrthotic[[#This Row],[AADL Maximum Cost]])
)</f>
        <v/>
      </c>
      <c r="I8" s="106" t="str">
        <f>IF(TRIM(tblOrthotic[[#This Row],[Input Actual Invoice Cost
(Canadian Dollars)]])="","",
MAX(tblOrthotic[[#This Row],[Calculated Cost]]-tblOrthotic[[#This Row],[AADL Maximum Cost]],0)
)</f>
        <v/>
      </c>
      <c r="J8" s="107"/>
      <c r="K8" s="107"/>
      <c r="L8" s="107"/>
      <c r="M8" s="107"/>
      <c r="N8" s="107"/>
      <c r="O8" s="107"/>
    </row>
    <row r="9" spans="1:15" s="59" customFormat="1" x14ac:dyDescent="0.25">
      <c r="A9" s="35">
        <v>6</v>
      </c>
      <c r="B9" s="95" t="s">
        <v>271</v>
      </c>
      <c r="C9" s="84" t="s">
        <v>272</v>
      </c>
      <c r="D9" s="36">
        <v>1361.9</v>
      </c>
      <c r="E9" s="93">
        <v>4368.6850400000003</v>
      </c>
      <c r="F9" s="37">
        <f>tblOrthotic[[#This Row],[Input Actual Invoice Cost
(Canadian Dollars)]]*constMarkup
+tblOrthotic[[#This Row],[Added Costs]]</f>
        <v>1361.9</v>
      </c>
      <c r="G9" s="103"/>
      <c r="H9" s="106" t="str">
        <f>IF(TRIM(tblOrthotic[[#This Row],[Input Actual Invoice Cost
(Canadian Dollars)]])="","",
MIN(tblOrthotic[[#This Row],[Calculated Cost]],tblOrthotic[[#This Row],[AADL Maximum Cost]])
)</f>
        <v/>
      </c>
      <c r="I9" s="106" t="str">
        <f>IF(TRIM(tblOrthotic[[#This Row],[Input Actual Invoice Cost
(Canadian Dollars)]])="","",
MAX(tblOrthotic[[#This Row],[Calculated Cost]]-tblOrthotic[[#This Row],[AADL Maximum Cost]],0)
)</f>
        <v/>
      </c>
      <c r="J9" s="107"/>
      <c r="K9" s="107"/>
      <c r="L9" s="107"/>
      <c r="M9" s="107"/>
      <c r="N9" s="107"/>
      <c r="O9" s="107"/>
    </row>
    <row r="10" spans="1:15" s="59" customFormat="1" x14ac:dyDescent="0.25">
      <c r="A10" s="35">
        <v>7</v>
      </c>
      <c r="B10" s="94" t="s">
        <v>63</v>
      </c>
      <c r="C10" s="84" t="s">
        <v>269</v>
      </c>
      <c r="D10" s="36">
        <v>301.90999999999997</v>
      </c>
      <c r="E10" s="51">
        <v>722.35800000000006</v>
      </c>
      <c r="F10" s="37">
        <f>tblOrthotic[[#This Row],[Input Actual Invoice Cost
(Canadian Dollars)]]*constMarkup
+tblOrthotic[[#This Row],[Added Costs]]</f>
        <v>301.90999999999997</v>
      </c>
      <c r="G10" s="102"/>
      <c r="H10" s="106" t="str">
        <f>IF(TRIM(tblOrthotic[[#This Row],[Input Actual Invoice Cost
(Canadian Dollars)]])="","",
MIN(tblOrthotic[[#This Row],[Calculated Cost]],tblOrthotic[[#This Row],[AADL Maximum Cost]])
)</f>
        <v/>
      </c>
      <c r="I10" s="106" t="str">
        <f>IF(TRIM(tblOrthotic[[#This Row],[Input Actual Invoice Cost
(Canadian Dollars)]])="","",
MAX(tblOrthotic[[#This Row],[Calculated Cost]]-tblOrthotic[[#This Row],[AADL Maximum Cost]],0)
)</f>
        <v/>
      </c>
      <c r="J10" s="107"/>
      <c r="K10" s="107"/>
      <c r="L10" s="107"/>
      <c r="M10" s="107"/>
      <c r="N10" s="107"/>
      <c r="O10" s="107"/>
    </row>
    <row r="11" spans="1:15" s="59" customFormat="1" x14ac:dyDescent="0.25">
      <c r="A11" s="35">
        <v>8</v>
      </c>
      <c r="B11" s="94" t="s">
        <v>61</v>
      </c>
      <c r="C11" s="34" t="s">
        <v>218</v>
      </c>
      <c r="D11" s="36">
        <v>500.28999999999996</v>
      </c>
      <c r="E11" s="51">
        <v>668.29000000000008</v>
      </c>
      <c r="F11" s="37">
        <f>tblOrthotic[[#This Row],[Input Actual Invoice Cost
(Canadian Dollars)]]*constMarkup
+tblOrthotic[[#This Row],[Added Costs]]</f>
        <v>500.28999999999996</v>
      </c>
      <c r="G11" s="103"/>
      <c r="H11" s="106" t="str">
        <f>IF(TRIM(tblOrthotic[[#This Row],[Input Actual Invoice Cost
(Canadian Dollars)]])="","",
MIN(tblOrthotic[[#This Row],[Calculated Cost]],tblOrthotic[[#This Row],[AADL Maximum Cost]])
)</f>
        <v/>
      </c>
      <c r="I11" s="106" t="str">
        <f>IF(TRIM(tblOrthotic[[#This Row],[Input Actual Invoice Cost
(Canadian Dollars)]])="","",
MAX(tblOrthotic[[#This Row],[Calculated Cost]]-tblOrthotic[[#This Row],[AADL Maximum Cost]],0)
)</f>
        <v/>
      </c>
      <c r="J11" s="107"/>
      <c r="K11" s="107"/>
      <c r="L11" s="107"/>
      <c r="M11" s="107"/>
      <c r="N11" s="107"/>
      <c r="O11" s="107"/>
    </row>
    <row r="12" spans="1:15" s="59" customFormat="1" x14ac:dyDescent="0.25">
      <c r="A12" s="35">
        <v>9</v>
      </c>
      <c r="B12" s="94" t="s">
        <v>62</v>
      </c>
      <c r="C12" s="84" t="s">
        <v>258</v>
      </c>
      <c r="D12" s="36">
        <v>252.315</v>
      </c>
      <c r="E12" s="51">
        <v>386.71499999999997</v>
      </c>
      <c r="F12" s="37">
        <f>tblOrthotic[[#This Row],[Input Actual Invoice Cost
(Canadian Dollars)]]*constMarkup
+tblOrthotic[[#This Row],[Added Costs]]</f>
        <v>252.315</v>
      </c>
      <c r="G12" s="103"/>
      <c r="H12" s="106" t="str">
        <f>IF(TRIM(tblOrthotic[[#This Row],[Input Actual Invoice Cost
(Canadian Dollars)]])="","",
MIN(tblOrthotic[[#This Row],[Calculated Cost]],tblOrthotic[[#This Row],[AADL Maximum Cost]])
)</f>
        <v/>
      </c>
      <c r="I12" s="106" t="str">
        <f>IF(TRIM(tblOrthotic[[#This Row],[Input Actual Invoice Cost
(Canadian Dollars)]])="","",
MAX(tblOrthotic[[#This Row],[Calculated Cost]]-tblOrthotic[[#This Row],[AADL Maximum Cost]],0)
)</f>
        <v/>
      </c>
      <c r="J12" s="107"/>
      <c r="K12" s="107"/>
      <c r="L12" s="107"/>
      <c r="M12" s="107"/>
      <c r="N12" s="107"/>
      <c r="O12" s="107"/>
    </row>
    <row r="13" spans="1:15" s="59" customFormat="1" x14ac:dyDescent="0.25">
      <c r="A13" s="35">
        <v>10</v>
      </c>
      <c r="B13" s="94" t="s">
        <v>60</v>
      </c>
      <c r="C13" s="34" t="s">
        <v>217</v>
      </c>
      <c r="D13" s="36">
        <v>842.19999999999993</v>
      </c>
      <c r="E13" s="51">
        <v>1799.912</v>
      </c>
      <c r="F13" s="37">
        <f>tblOrthotic[[#This Row],[Input Actual Invoice Cost
(Canadian Dollars)]]*constMarkup
+tblOrthotic[[#This Row],[Added Costs]]</f>
        <v>842.19999999999993</v>
      </c>
      <c r="G13" s="103"/>
      <c r="H13" s="106" t="str">
        <f>IF(TRIM(tblOrthotic[[#This Row],[Input Actual Invoice Cost
(Canadian Dollars)]])="","",
MIN(tblOrthotic[[#This Row],[Calculated Cost]],tblOrthotic[[#This Row],[AADL Maximum Cost]])
)</f>
        <v/>
      </c>
      <c r="I13" s="106" t="str">
        <f>IF(TRIM(tblOrthotic[[#This Row],[Input Actual Invoice Cost
(Canadian Dollars)]])="","",
MAX(tblOrthotic[[#This Row],[Calculated Cost]]-tblOrthotic[[#This Row],[AADL Maximum Cost]],0)
)</f>
        <v/>
      </c>
      <c r="J13" s="107"/>
      <c r="K13" s="107"/>
      <c r="L13" s="107"/>
      <c r="M13" s="107"/>
      <c r="N13" s="107"/>
      <c r="O13" s="107"/>
    </row>
    <row r="14" spans="1:15" s="59" customFormat="1" x14ac:dyDescent="0.25">
      <c r="A14" s="35">
        <v>11</v>
      </c>
      <c r="B14" s="94" t="s">
        <v>64</v>
      </c>
      <c r="C14" s="34" t="s">
        <v>224</v>
      </c>
      <c r="D14" s="36">
        <v>674.73500000000001</v>
      </c>
      <c r="E14" s="51">
        <v>2176.991</v>
      </c>
      <c r="F14" s="37">
        <f>tblOrthotic[[#This Row],[Input Actual Invoice Cost
(Canadian Dollars)]]*constMarkup
+tblOrthotic[[#This Row],[Added Costs]]</f>
        <v>674.73500000000001</v>
      </c>
      <c r="G14" s="103"/>
      <c r="H14" s="106" t="str">
        <f>IF(TRIM(tblOrthotic[[#This Row],[Input Actual Invoice Cost
(Canadian Dollars)]])="","",
MIN(tblOrthotic[[#This Row],[Calculated Cost]],tblOrthotic[[#This Row],[AADL Maximum Cost]])
)</f>
        <v/>
      </c>
      <c r="I14" s="106" t="str">
        <f>IF(TRIM(tblOrthotic[[#This Row],[Input Actual Invoice Cost
(Canadian Dollars)]])="","",
MAX(tblOrthotic[[#This Row],[Calculated Cost]]-tblOrthotic[[#This Row],[AADL Maximum Cost]],0)
)</f>
        <v/>
      </c>
      <c r="J14" s="107"/>
      <c r="K14" s="107"/>
      <c r="L14" s="107"/>
      <c r="M14" s="107"/>
      <c r="N14" s="107"/>
      <c r="O14" s="107"/>
    </row>
    <row r="15" spans="1:15" s="59" customFormat="1" x14ac:dyDescent="0.25">
      <c r="A15" s="35">
        <v>12</v>
      </c>
      <c r="B15" s="94" t="s">
        <v>74</v>
      </c>
      <c r="C15" s="84" t="s">
        <v>256</v>
      </c>
      <c r="D15" s="36">
        <v>863.52</v>
      </c>
      <c r="E15" s="51">
        <v>3321.92</v>
      </c>
      <c r="F15" s="37">
        <f>tblOrthotic[[#This Row],[Input Actual Invoice Cost
(Canadian Dollars)]]*constMarkup
+tblOrthotic[[#This Row],[Added Costs]]</f>
        <v>863.52</v>
      </c>
      <c r="G15" s="103"/>
      <c r="H15" s="106" t="str">
        <f>IF(TRIM(tblOrthotic[[#This Row],[Input Actual Invoice Cost
(Canadian Dollars)]])="","",
MIN(tblOrthotic[[#This Row],[Calculated Cost]],tblOrthotic[[#This Row],[AADL Maximum Cost]])
)</f>
        <v/>
      </c>
      <c r="I15" s="106" t="str">
        <f>IF(TRIM(tblOrthotic[[#This Row],[Input Actual Invoice Cost
(Canadian Dollars)]])="","",
MAX(tblOrthotic[[#This Row],[Calculated Cost]]-tblOrthotic[[#This Row],[AADL Maximum Cost]],0)
)</f>
        <v/>
      </c>
      <c r="J15" s="107"/>
      <c r="K15" s="107"/>
      <c r="L15" s="107"/>
      <c r="M15" s="107"/>
      <c r="N15" s="107"/>
      <c r="O15" s="107"/>
    </row>
    <row r="16" spans="1:15" s="59" customFormat="1" x14ac:dyDescent="0.25">
      <c r="A16" s="35">
        <v>13</v>
      </c>
      <c r="B16" s="94" t="s">
        <v>73</v>
      </c>
      <c r="C16" s="34" t="s">
        <v>221</v>
      </c>
      <c r="D16" s="36">
        <v>830.52</v>
      </c>
      <c r="E16" s="51">
        <v>4309.1280000000006</v>
      </c>
      <c r="F16" s="37">
        <f>tblOrthotic[[#This Row],[Input Actual Invoice Cost
(Canadian Dollars)]]*constMarkup
+tblOrthotic[[#This Row],[Added Costs]]</f>
        <v>830.52</v>
      </c>
      <c r="G16" s="103"/>
      <c r="H16" s="106" t="str">
        <f>IF(TRIM(tblOrthotic[[#This Row],[Input Actual Invoice Cost
(Canadian Dollars)]])="","",
MIN(tblOrthotic[[#This Row],[Calculated Cost]],tblOrthotic[[#This Row],[AADL Maximum Cost]])
)</f>
        <v/>
      </c>
      <c r="I16" s="106" t="str">
        <f>IF(TRIM(tblOrthotic[[#This Row],[Input Actual Invoice Cost
(Canadian Dollars)]])="","",
MAX(tblOrthotic[[#This Row],[Calculated Cost]]-tblOrthotic[[#This Row],[AADL Maximum Cost]],0)
)</f>
        <v/>
      </c>
      <c r="J16" s="107"/>
      <c r="K16" s="107"/>
      <c r="L16" s="107" t="s">
        <v>240</v>
      </c>
      <c r="M16" s="107"/>
      <c r="N16" s="107"/>
      <c r="O16" s="107"/>
    </row>
    <row r="17" spans="1:15" s="59" customFormat="1" x14ac:dyDescent="0.25">
      <c r="A17" s="35">
        <v>14</v>
      </c>
      <c r="B17" s="94" t="s">
        <v>32</v>
      </c>
      <c r="C17" s="84" t="s">
        <v>257</v>
      </c>
      <c r="D17" s="36">
        <v>563.54499999999996</v>
      </c>
      <c r="E17" s="51">
        <v>1214.489</v>
      </c>
      <c r="F17" s="37">
        <f>tblOrthotic[[#This Row],[Input Actual Invoice Cost
(Canadian Dollars)]]*constMarkup
+tblOrthotic[[#This Row],[Added Costs]]</f>
        <v>563.54499999999996</v>
      </c>
      <c r="G17" s="102"/>
      <c r="H17" s="106" t="str">
        <f>IF(TRIM(tblOrthotic[[#This Row],[Input Actual Invoice Cost
(Canadian Dollars)]])="","",
MIN(tblOrthotic[[#This Row],[Calculated Cost]],tblOrthotic[[#This Row],[AADL Maximum Cost]])
)</f>
        <v/>
      </c>
      <c r="I17" s="106" t="str">
        <f>IF(TRIM(tblOrthotic[[#This Row],[Input Actual Invoice Cost
(Canadian Dollars)]])="","",
MAX(tblOrthotic[[#This Row],[Calculated Cost]]-tblOrthotic[[#This Row],[AADL Maximum Cost]],0)
)</f>
        <v/>
      </c>
      <c r="J17" s="107"/>
      <c r="K17" s="107"/>
      <c r="L17" s="107"/>
      <c r="M17" s="107"/>
      <c r="N17" s="107"/>
      <c r="O17" s="107"/>
    </row>
    <row r="18" spans="1:15" s="59" customFormat="1" x14ac:dyDescent="0.25">
      <c r="A18" s="35">
        <v>15</v>
      </c>
      <c r="B18" s="94" t="s">
        <v>33</v>
      </c>
      <c r="C18" s="84" t="s">
        <v>267</v>
      </c>
      <c r="D18" s="36">
        <v>204.7</v>
      </c>
      <c r="E18" s="51">
        <v>515.72400000000005</v>
      </c>
      <c r="F18" s="37">
        <f>tblOrthotic[[#This Row],[Input Actual Invoice Cost
(Canadian Dollars)]]*constMarkup
+tblOrthotic[[#This Row],[Added Costs]]</f>
        <v>204.7</v>
      </c>
      <c r="G18" s="103"/>
      <c r="H18" s="106" t="str">
        <f>IF(TRIM(tblOrthotic[[#This Row],[Input Actual Invoice Cost
(Canadian Dollars)]])="","",
MIN(tblOrthotic[[#This Row],[Calculated Cost]],tblOrthotic[[#This Row],[AADL Maximum Cost]])
)</f>
        <v/>
      </c>
      <c r="I18" s="106" t="str">
        <f>IF(TRIM(tblOrthotic[[#This Row],[Input Actual Invoice Cost
(Canadian Dollars)]])="","",
MAX(tblOrthotic[[#This Row],[Calculated Cost]]-tblOrthotic[[#This Row],[AADL Maximum Cost]],0)
)</f>
        <v/>
      </c>
      <c r="J18" s="107"/>
      <c r="K18" s="107"/>
      <c r="L18" s="107"/>
      <c r="M18" s="107"/>
      <c r="N18" s="107"/>
      <c r="O18" s="107"/>
    </row>
    <row r="19" spans="1:15" s="59" customFormat="1" x14ac:dyDescent="0.25">
      <c r="A19" s="35">
        <v>16</v>
      </c>
      <c r="B19" s="94" t="s">
        <v>45</v>
      </c>
      <c r="C19" s="34" t="s">
        <v>66</v>
      </c>
      <c r="D19" s="36">
        <v>155.10499999999999</v>
      </c>
      <c r="E19" s="51">
        <v>277.26339999999999</v>
      </c>
      <c r="F19" s="37">
        <f>tblOrthotic[[#This Row],[Input Actual Invoice Cost
(Canadian Dollars)]]*constMarkup
+tblOrthotic[[#This Row],[Added Costs]]</f>
        <v>155.10499999999999</v>
      </c>
      <c r="G19" s="103"/>
      <c r="H19" s="106" t="str">
        <f>IF(TRIM(tblOrthotic[[#This Row],[Input Actual Invoice Cost
(Canadian Dollars)]])="","",
MIN(tblOrthotic[[#This Row],[Calculated Cost]],tblOrthotic[[#This Row],[AADL Maximum Cost]])
)</f>
        <v/>
      </c>
      <c r="I19" s="106" t="str">
        <f>IF(TRIM(tblOrthotic[[#This Row],[Input Actual Invoice Cost
(Canadian Dollars)]])="","",
MAX(tblOrthotic[[#This Row],[Calculated Cost]]-tblOrthotic[[#This Row],[AADL Maximum Cost]],0)
)</f>
        <v/>
      </c>
      <c r="J19" s="107"/>
      <c r="K19" s="107"/>
      <c r="L19" s="107"/>
      <c r="M19" s="107"/>
      <c r="N19" s="107"/>
      <c r="O19" s="107"/>
    </row>
    <row r="20" spans="1:15" s="59" customFormat="1" x14ac:dyDescent="0.25">
      <c r="A20" s="35">
        <v>17</v>
      </c>
      <c r="B20" s="94" t="s">
        <v>53</v>
      </c>
      <c r="C20" s="84" t="s">
        <v>268</v>
      </c>
      <c r="D20" s="36">
        <v>431.76</v>
      </c>
      <c r="E20" s="51">
        <v>1052.4639999999999</v>
      </c>
      <c r="F20" s="37">
        <f>tblOrthotic[[#This Row],[Input Actual Invoice Cost
(Canadian Dollars)]]*constMarkup
+tblOrthotic[[#This Row],[Added Costs]]</f>
        <v>431.76</v>
      </c>
      <c r="G20" s="103"/>
      <c r="H20" s="106" t="str">
        <f>IF(TRIM(tblOrthotic[[#This Row],[Input Actual Invoice Cost
(Canadian Dollars)]])="","",
MIN(tblOrthotic[[#This Row],[Calculated Cost]],tblOrthotic[[#This Row],[AADL Maximum Cost]])
)</f>
        <v/>
      </c>
      <c r="I20" s="106" t="str">
        <f>IF(TRIM(tblOrthotic[[#This Row],[Input Actual Invoice Cost
(Canadian Dollars)]])="","",
MAX(tblOrthotic[[#This Row],[Calculated Cost]]-tblOrthotic[[#This Row],[AADL Maximum Cost]],0)
)</f>
        <v/>
      </c>
      <c r="J20" s="107"/>
      <c r="K20" s="107"/>
      <c r="L20" s="107"/>
      <c r="M20" s="107"/>
      <c r="N20" s="107"/>
      <c r="O20" s="107"/>
    </row>
    <row r="21" spans="1:15" s="59" customFormat="1" x14ac:dyDescent="0.25">
      <c r="A21" s="35">
        <v>18</v>
      </c>
      <c r="B21" s="94" t="s">
        <v>76</v>
      </c>
      <c r="C21" s="34" t="s">
        <v>125</v>
      </c>
      <c r="D21" s="36">
        <v>410.82</v>
      </c>
      <c r="E21" s="51">
        <v>481.17840000000001</v>
      </c>
      <c r="F21" s="37">
        <f>tblOrthotic[[#This Row],[Input Actual Invoice Cost
(Canadian Dollars)]]*constMarkup
+tblOrthotic[[#This Row],[Added Costs]]</f>
        <v>410.82</v>
      </c>
      <c r="G21" s="103"/>
      <c r="H21" s="106" t="str">
        <f>IF(TRIM(tblOrthotic[[#This Row],[Input Actual Invoice Cost
(Canadian Dollars)]])="","",
MIN(tblOrthotic[[#This Row],[Calculated Cost]],tblOrthotic[[#This Row],[AADL Maximum Cost]])
)</f>
        <v/>
      </c>
      <c r="I21" s="106" t="str">
        <f>IF(TRIM(tblOrthotic[[#This Row],[Input Actual Invoice Cost
(Canadian Dollars)]])="","",
MAX(tblOrthotic[[#This Row],[Calculated Cost]]-tblOrthotic[[#This Row],[AADL Maximum Cost]],0)
)</f>
        <v/>
      </c>
      <c r="J21" s="107"/>
      <c r="K21" s="107"/>
      <c r="L21" s="107"/>
      <c r="M21" s="107"/>
      <c r="N21" s="107"/>
      <c r="O21" s="107"/>
    </row>
    <row r="22" spans="1:15" s="59" customFormat="1" x14ac:dyDescent="0.25">
      <c r="A22" s="35">
        <v>19</v>
      </c>
      <c r="B22" s="94" t="s">
        <v>67</v>
      </c>
      <c r="C22" s="34" t="s">
        <v>220</v>
      </c>
      <c r="D22" s="36">
        <v>262.97500000000002</v>
      </c>
      <c r="E22" s="51">
        <v>366.68700000000001</v>
      </c>
      <c r="F22" s="37">
        <f>tblOrthotic[[#This Row],[Input Actual Invoice Cost
(Canadian Dollars)]]*constMarkup
+tblOrthotic[[#This Row],[Added Costs]]</f>
        <v>262.97500000000002</v>
      </c>
      <c r="G22" s="103"/>
      <c r="H22" s="106" t="str">
        <f>IF(TRIM(tblOrthotic[[#This Row],[Input Actual Invoice Cost
(Canadian Dollars)]])="","",
MIN(tblOrthotic[[#This Row],[Calculated Cost]],tblOrthotic[[#This Row],[AADL Maximum Cost]])
)</f>
        <v/>
      </c>
      <c r="I22" s="106" t="str">
        <f>IF(TRIM(tblOrthotic[[#This Row],[Input Actual Invoice Cost
(Canadian Dollars)]])="","",
MAX(tblOrthotic[[#This Row],[Calculated Cost]]-tblOrthotic[[#This Row],[AADL Maximum Cost]],0)
)</f>
        <v/>
      </c>
      <c r="J22" s="107"/>
      <c r="K22" s="107"/>
      <c r="L22" s="107"/>
      <c r="M22" s="107"/>
      <c r="N22" s="107"/>
      <c r="O22" s="107"/>
    </row>
    <row r="23" spans="1:15" s="59" customFormat="1" x14ac:dyDescent="0.25">
      <c r="A23" s="35">
        <v>20</v>
      </c>
      <c r="B23" s="94" t="s">
        <v>71</v>
      </c>
      <c r="C23" s="34" t="s">
        <v>72</v>
      </c>
      <c r="D23" s="36">
        <v>254.29499999999999</v>
      </c>
      <c r="E23" s="51">
        <v>344.34300000000002</v>
      </c>
      <c r="F23" s="37">
        <f>tblOrthotic[[#This Row],[Input Actual Invoice Cost
(Canadian Dollars)]]*constMarkup
+tblOrthotic[[#This Row],[Added Costs]]</f>
        <v>254.29499999999999</v>
      </c>
      <c r="G23" s="103"/>
      <c r="H23" s="106" t="str">
        <f>IF(TRIM(tblOrthotic[[#This Row],[Input Actual Invoice Cost
(Canadian Dollars)]])="","",
MIN(tblOrthotic[[#This Row],[Calculated Cost]],tblOrthotic[[#This Row],[AADL Maximum Cost]])
)</f>
        <v/>
      </c>
      <c r="I23" s="106" t="str">
        <f>IF(TRIM(tblOrthotic[[#This Row],[Input Actual Invoice Cost
(Canadian Dollars)]])="","",
MAX(tblOrthotic[[#This Row],[Calculated Cost]]-tblOrthotic[[#This Row],[AADL Maximum Cost]],0)
)</f>
        <v/>
      </c>
      <c r="J23" s="107"/>
      <c r="K23" s="107"/>
      <c r="L23" s="107"/>
      <c r="M23" s="107"/>
      <c r="N23" s="107"/>
      <c r="O23" s="107"/>
    </row>
    <row r="24" spans="1:15" s="59" customFormat="1" x14ac:dyDescent="0.25">
      <c r="A24" s="35">
        <v>21</v>
      </c>
      <c r="B24" s="94" t="s">
        <v>68</v>
      </c>
      <c r="C24" s="34" t="s">
        <v>225</v>
      </c>
      <c r="D24" s="36">
        <v>362.16499999999996</v>
      </c>
      <c r="E24" s="51">
        <v>864.69331999999997</v>
      </c>
      <c r="F24" s="37">
        <f>tblOrthotic[[#This Row],[Input Actual Invoice Cost
(Canadian Dollars)]]*constMarkup
+tblOrthotic[[#This Row],[Added Costs]]</f>
        <v>362.16499999999996</v>
      </c>
      <c r="G24" s="103"/>
      <c r="H24" s="106" t="str">
        <f>IF(TRIM(tblOrthotic[[#This Row],[Input Actual Invoice Cost
(Canadian Dollars)]])="","",
MIN(tblOrthotic[[#This Row],[Calculated Cost]],tblOrthotic[[#This Row],[AADL Maximum Cost]])
)</f>
        <v/>
      </c>
      <c r="I24" s="106" t="str">
        <f>IF(TRIM(tblOrthotic[[#This Row],[Input Actual Invoice Cost
(Canadian Dollars)]])="","",
MAX(tblOrthotic[[#This Row],[Calculated Cost]]-tblOrthotic[[#This Row],[AADL Maximum Cost]],0)
)</f>
        <v/>
      </c>
      <c r="J24" s="107"/>
      <c r="K24" s="107"/>
      <c r="L24" s="107"/>
      <c r="M24" s="107"/>
      <c r="N24" s="107"/>
      <c r="O24" s="107"/>
    </row>
    <row r="25" spans="1:15" s="59" customFormat="1" x14ac:dyDescent="0.25">
      <c r="A25" s="35">
        <v>22</v>
      </c>
      <c r="B25" s="94" t="s">
        <v>75</v>
      </c>
      <c r="C25" s="84" t="s">
        <v>266</v>
      </c>
      <c r="D25" s="36">
        <v>424.57</v>
      </c>
      <c r="E25" s="51">
        <v>734.81</v>
      </c>
      <c r="F25" s="37">
        <f>tblOrthotic[[#This Row],[Input Actual Invoice Cost
(Canadian Dollars)]]*constMarkup
+tblOrthotic[[#This Row],[Added Costs]]</f>
        <v>424.57</v>
      </c>
      <c r="G25" s="103"/>
      <c r="H25" s="106" t="str">
        <f>IF(TRIM(tblOrthotic[[#This Row],[Input Actual Invoice Cost
(Canadian Dollars)]])="","",
MIN(tblOrthotic[[#This Row],[Calculated Cost]],tblOrthotic[[#This Row],[AADL Maximum Cost]])
)</f>
        <v/>
      </c>
      <c r="I25" s="106" t="str">
        <f>IF(TRIM(tblOrthotic[[#This Row],[Input Actual Invoice Cost
(Canadian Dollars)]])="","",
MAX(tblOrthotic[[#This Row],[Calculated Cost]]-tblOrthotic[[#This Row],[AADL Maximum Cost]],0)
)</f>
        <v/>
      </c>
      <c r="J25" s="107"/>
      <c r="K25" s="107"/>
      <c r="L25" s="107"/>
      <c r="M25" s="107"/>
      <c r="N25" s="107"/>
      <c r="O25" s="107"/>
    </row>
    <row r="26" spans="1:15" s="59" customFormat="1" x14ac:dyDescent="0.25">
      <c r="A26" s="35">
        <v>23</v>
      </c>
      <c r="B26" s="94" t="s">
        <v>126</v>
      </c>
      <c r="C26" s="84" t="s">
        <v>259</v>
      </c>
      <c r="D26" s="36">
        <v>335.96999999999997</v>
      </c>
      <c r="E26" s="51">
        <v>406.50759999999997</v>
      </c>
      <c r="F26" s="37">
        <f>tblOrthotic[[#This Row],[Input Actual Invoice Cost
(Canadian Dollars)]]*constMarkup
+tblOrthotic[[#This Row],[Added Costs]]</f>
        <v>335.96999999999997</v>
      </c>
      <c r="G26" s="103"/>
      <c r="H26" s="106" t="str">
        <f>IF(TRIM(tblOrthotic[[#This Row],[Input Actual Invoice Cost
(Canadian Dollars)]])="","",
MIN(tblOrthotic[[#This Row],[Calculated Cost]],tblOrthotic[[#This Row],[AADL Maximum Cost]])
)</f>
        <v/>
      </c>
      <c r="I26" s="106" t="str">
        <f>IF(TRIM(tblOrthotic[[#This Row],[Input Actual Invoice Cost
(Canadian Dollars)]])="","",
MAX(tblOrthotic[[#This Row],[Calculated Cost]]-tblOrthotic[[#This Row],[AADL Maximum Cost]],0)
)</f>
        <v/>
      </c>
      <c r="J26" s="107"/>
      <c r="K26" s="107"/>
      <c r="L26" s="107"/>
      <c r="M26" s="107"/>
      <c r="N26" s="107"/>
      <c r="O26" s="107"/>
    </row>
    <row r="27" spans="1:15" s="59" customFormat="1" x14ac:dyDescent="0.25">
      <c r="A27" s="35">
        <v>24</v>
      </c>
      <c r="B27" s="94" t="s">
        <v>77</v>
      </c>
      <c r="C27" s="84" t="s">
        <v>255</v>
      </c>
      <c r="D27" s="36">
        <v>254.29499999999999</v>
      </c>
      <c r="E27" s="51">
        <v>391.38299999999998</v>
      </c>
      <c r="F27" s="37">
        <f>tblOrthotic[[#This Row],[Input Actual Invoice Cost
(Canadian Dollars)]]*constMarkup
+tblOrthotic[[#This Row],[Added Costs]]</f>
        <v>254.29499999999999</v>
      </c>
      <c r="G27" s="103"/>
      <c r="H27" s="106" t="str">
        <f>IF(TRIM(tblOrthotic[[#This Row],[Input Actual Invoice Cost
(Canadian Dollars)]])="","",
MIN(tblOrthotic[[#This Row],[Calculated Cost]],tblOrthotic[[#This Row],[AADL Maximum Cost]])
)</f>
        <v/>
      </c>
      <c r="I27" s="106" t="str">
        <f>IF(TRIM(tblOrthotic[[#This Row],[Input Actual Invoice Cost
(Canadian Dollars)]])="","",
MAX(tblOrthotic[[#This Row],[Calculated Cost]]-tblOrthotic[[#This Row],[AADL Maximum Cost]],0)
)</f>
        <v/>
      </c>
      <c r="J27" s="107"/>
      <c r="K27" s="107"/>
      <c r="L27" s="107"/>
      <c r="M27" s="107"/>
      <c r="N27" s="107"/>
      <c r="O27" s="107"/>
    </row>
    <row r="28" spans="1:15" s="59" customFormat="1" x14ac:dyDescent="0.25">
      <c r="A28" s="35">
        <v>25</v>
      </c>
      <c r="B28" s="94" t="s">
        <v>127</v>
      </c>
      <c r="C28" s="34" t="s">
        <v>128</v>
      </c>
      <c r="D28" s="36">
        <v>155.10499999999999</v>
      </c>
      <c r="E28" s="51">
        <v>662.46500000000015</v>
      </c>
      <c r="F28" s="37">
        <f>tblOrthotic[[#This Row],[Input Actual Invoice Cost
(Canadian Dollars)]]*constMarkup
+tblOrthotic[[#This Row],[Added Costs]]</f>
        <v>155.10499999999999</v>
      </c>
      <c r="G28" s="103"/>
      <c r="H28" s="106" t="str">
        <f>IF(TRIM(tblOrthotic[[#This Row],[Input Actual Invoice Cost
(Canadian Dollars)]])="","",
MIN(tblOrthotic[[#This Row],[Calculated Cost]],tblOrthotic[[#This Row],[AADL Maximum Cost]])
)</f>
        <v/>
      </c>
      <c r="I28" s="106" t="str">
        <f>IF(TRIM(tblOrthotic[[#This Row],[Input Actual Invoice Cost
(Canadian Dollars)]])="","",
MAX(tblOrthotic[[#This Row],[Calculated Cost]]-tblOrthotic[[#This Row],[AADL Maximum Cost]],0)
)</f>
        <v/>
      </c>
      <c r="J28" s="107"/>
      <c r="K28" s="107"/>
      <c r="L28" s="107"/>
      <c r="M28" s="107"/>
      <c r="N28" s="107"/>
      <c r="O28" s="107"/>
    </row>
    <row r="29" spans="1:15" s="59" customFormat="1" x14ac:dyDescent="0.25">
      <c r="A29" s="35">
        <v>26</v>
      </c>
      <c r="B29" s="94" t="s">
        <v>57</v>
      </c>
      <c r="C29" s="84" t="s">
        <v>261</v>
      </c>
      <c r="D29" s="36">
        <v>1183.9649999999999</v>
      </c>
      <c r="E29" s="51">
        <v>2699.8066000000003</v>
      </c>
      <c r="F29" s="37">
        <f>tblOrthotic[[#This Row],[Input Actual Invoice Cost
(Canadian Dollars)]]*constMarkup
+tblOrthotic[[#This Row],[Added Costs]]</f>
        <v>1183.9649999999999</v>
      </c>
      <c r="G29" s="103"/>
      <c r="H29" s="106" t="str">
        <f>IF(TRIM(tblOrthotic[[#This Row],[Input Actual Invoice Cost
(Canadian Dollars)]])="","",
MIN(tblOrthotic[[#This Row],[Calculated Cost]],tblOrthotic[[#This Row],[AADL Maximum Cost]])
)</f>
        <v/>
      </c>
      <c r="I29" s="106" t="str">
        <f>IF(TRIM(tblOrthotic[[#This Row],[Input Actual Invoice Cost
(Canadian Dollars)]])="","",
MAX(tblOrthotic[[#This Row],[Calculated Cost]]-tblOrthotic[[#This Row],[AADL Maximum Cost]],0)
)</f>
        <v/>
      </c>
      <c r="J29" s="107"/>
      <c r="K29" s="107"/>
      <c r="L29" s="107"/>
      <c r="M29" s="107"/>
      <c r="N29" s="107"/>
      <c r="O29" s="107"/>
    </row>
    <row r="30" spans="1:15" s="59" customFormat="1" x14ac:dyDescent="0.25">
      <c r="A30" s="35">
        <v>27</v>
      </c>
      <c r="B30" s="94" t="s">
        <v>65</v>
      </c>
      <c r="C30" s="34" t="s">
        <v>219</v>
      </c>
      <c r="D30" s="36">
        <v>431.76</v>
      </c>
      <c r="E30" s="51">
        <v>1170.96</v>
      </c>
      <c r="F30" s="37">
        <f>tblOrthotic[[#This Row],[Input Actual Invoice Cost
(Canadian Dollars)]]*constMarkup
+tblOrthotic[[#This Row],[Added Costs]]</f>
        <v>431.76</v>
      </c>
      <c r="G30" s="103"/>
      <c r="H30" s="106" t="str">
        <f>IF(TRIM(tblOrthotic[[#This Row],[Input Actual Invoice Cost
(Canadian Dollars)]])="","",
MIN(tblOrthotic[[#This Row],[Calculated Cost]],tblOrthotic[[#This Row],[AADL Maximum Cost]])
)</f>
        <v/>
      </c>
      <c r="I30" s="106" t="str">
        <f>IF(TRIM(tblOrthotic[[#This Row],[Input Actual Invoice Cost
(Canadian Dollars)]])="","",
MAX(tblOrthotic[[#This Row],[Calculated Cost]]-tblOrthotic[[#This Row],[AADL Maximum Cost]],0)
)</f>
        <v/>
      </c>
      <c r="J30" s="107"/>
      <c r="K30" s="107"/>
      <c r="L30" s="107"/>
      <c r="M30" s="107"/>
      <c r="N30" s="107"/>
      <c r="O30" s="107"/>
    </row>
    <row r="31" spans="1:15" s="59" customFormat="1" x14ac:dyDescent="0.25">
      <c r="A31" s="35">
        <v>28</v>
      </c>
      <c r="B31" s="96" t="s">
        <v>244</v>
      </c>
      <c r="C31" s="84" t="s">
        <v>129</v>
      </c>
      <c r="D31" s="36">
        <v>155.10499999999999</v>
      </c>
      <c r="E31" s="51">
        <v>207.017</v>
      </c>
      <c r="F31" s="37">
        <f>tblOrthotic[[#This Row],[Input Actual Invoice Cost
(Canadian Dollars)]]*constMarkup
+tblOrthotic[[#This Row],[Added Costs]]</f>
        <v>155.10499999999999</v>
      </c>
      <c r="G31" s="103"/>
      <c r="H31" s="106" t="str">
        <f>IF(TRIM(tblOrthotic[[#This Row],[Input Actual Invoice Cost
(Canadian Dollars)]])="","",
MIN(tblOrthotic[[#This Row],[Calculated Cost]],tblOrthotic[[#This Row],[AADL Maximum Cost]])
)</f>
        <v/>
      </c>
      <c r="I31" s="106" t="str">
        <f>IF(TRIM(tblOrthotic[[#This Row],[Input Actual Invoice Cost
(Canadian Dollars)]])="","",
MAX(tblOrthotic[[#This Row],[Calculated Cost]]-tblOrthotic[[#This Row],[AADL Maximum Cost]],0)
)</f>
        <v/>
      </c>
      <c r="J31" s="107"/>
      <c r="K31" s="107"/>
      <c r="L31" s="107"/>
      <c r="M31" s="107"/>
      <c r="N31" s="107"/>
      <c r="O31" s="107"/>
    </row>
    <row r="32" spans="1:15" s="59" customFormat="1" x14ac:dyDescent="0.25">
      <c r="A32" s="35">
        <v>29</v>
      </c>
      <c r="B32" s="94" t="s">
        <v>70</v>
      </c>
      <c r="C32" s="84" t="s">
        <v>275</v>
      </c>
      <c r="D32" s="36">
        <v>215.88</v>
      </c>
      <c r="E32" s="51">
        <v>861.64512000000013</v>
      </c>
      <c r="F32" s="37">
        <f>tblOrthotic[[#This Row],[Input Actual Invoice Cost
(Canadian Dollars)]]*constMarkup
+tblOrthotic[[#This Row],[Added Costs]]</f>
        <v>215.88</v>
      </c>
      <c r="G32" s="102"/>
      <c r="H32" s="106" t="str">
        <f>IF(TRIM(tblOrthotic[[#This Row],[Input Actual Invoice Cost
(Canadian Dollars)]])="","",
MIN(tblOrthotic[[#This Row],[Calculated Cost]],tblOrthotic[[#This Row],[AADL Maximum Cost]])
)</f>
        <v/>
      </c>
      <c r="I32" s="106" t="str">
        <f>IF(TRIM(tblOrthotic[[#This Row],[Input Actual Invoice Cost
(Canadian Dollars)]])="","",
MAX(tblOrthotic[[#This Row],[Calculated Cost]]-tblOrthotic[[#This Row],[AADL Maximum Cost]],0)
)</f>
        <v/>
      </c>
      <c r="J32" s="107"/>
      <c r="K32" s="107"/>
      <c r="L32" s="107"/>
      <c r="M32" s="107"/>
      <c r="N32" s="107"/>
      <c r="O32" s="107"/>
    </row>
    <row r="33" spans="1:15" s="59" customFormat="1" x14ac:dyDescent="0.25">
      <c r="A33" s="35">
        <v>30</v>
      </c>
      <c r="B33" s="94" t="s">
        <v>69</v>
      </c>
      <c r="C33" s="84" t="s">
        <v>276</v>
      </c>
      <c r="D33" s="36">
        <v>414.26</v>
      </c>
      <c r="E33" s="51">
        <v>1122.8056000000001</v>
      </c>
      <c r="F33" s="37">
        <f>tblOrthotic[[#This Row],[Input Actual Invoice Cost
(Canadian Dollars)]]*constMarkup
+tblOrthotic[[#This Row],[Added Costs]]</f>
        <v>414.26</v>
      </c>
      <c r="G33" s="102"/>
      <c r="H33" s="106" t="str">
        <f>IF(TRIM(tblOrthotic[[#This Row],[Input Actual Invoice Cost
(Canadian Dollars)]])="","",
MIN(tblOrthotic[[#This Row],[Calculated Cost]],tblOrthotic[[#This Row],[AADL Maximum Cost]])
)</f>
        <v/>
      </c>
      <c r="I33" s="106" t="str">
        <f>IF(TRIM(tblOrthotic[[#This Row],[Input Actual Invoice Cost
(Canadian Dollars)]])="","",
MAX(tblOrthotic[[#This Row],[Calculated Cost]]-tblOrthotic[[#This Row],[AADL Maximum Cost]],0)
)</f>
        <v/>
      </c>
      <c r="J33" s="107"/>
      <c r="K33" s="107"/>
      <c r="L33" s="107"/>
      <c r="M33" s="107"/>
      <c r="N33" s="107"/>
      <c r="O33" s="107"/>
    </row>
    <row r="34" spans="1:15" s="59" customFormat="1" x14ac:dyDescent="0.25">
      <c r="A34" s="35">
        <v>31</v>
      </c>
      <c r="B34" s="94" t="s">
        <v>34</v>
      </c>
      <c r="C34" s="34" t="s">
        <v>130</v>
      </c>
      <c r="D34" s="36">
        <v>35</v>
      </c>
      <c r="E34" s="51">
        <v>1774.3600000000001</v>
      </c>
      <c r="F34" s="37">
        <f>tblOrthotic[[#This Row],[Input Actual Invoice Cost
(Canadian Dollars)]]*constMarkup
+tblOrthotic[[#This Row],[Added Costs]]</f>
        <v>35</v>
      </c>
      <c r="G34" s="102"/>
      <c r="H34" s="106" t="str">
        <f>IF(TRIM(tblOrthotic[[#This Row],[Input Actual Invoice Cost
(Canadian Dollars)]])="","",
MIN(tblOrthotic[[#This Row],[Calculated Cost]],tblOrthotic[[#This Row],[AADL Maximum Cost]])
)</f>
        <v/>
      </c>
      <c r="I34" s="106" t="str">
        <f>IF(TRIM(tblOrthotic[[#This Row],[Input Actual Invoice Cost
(Canadian Dollars)]])="","",
MAX(tblOrthotic[[#This Row],[Calculated Cost]]-tblOrthotic[[#This Row],[AADL Maximum Cost]],0)
)</f>
        <v/>
      </c>
      <c r="J34" s="107"/>
      <c r="K34" s="107"/>
      <c r="L34" s="107"/>
      <c r="M34" s="107"/>
      <c r="N34" s="107"/>
      <c r="O34" s="107"/>
    </row>
    <row r="35" spans="1:15" s="59" customFormat="1" x14ac:dyDescent="0.25">
      <c r="A35" s="35">
        <v>32</v>
      </c>
      <c r="B35" s="94" t="s">
        <v>46</v>
      </c>
      <c r="C35" s="34" t="s">
        <v>81</v>
      </c>
      <c r="D35" s="36">
        <v>18.959</v>
      </c>
      <c r="E35" s="51">
        <v>108.67099999999999</v>
      </c>
      <c r="F35" s="37">
        <f>tblOrthotic[[#This Row],[Input Actual Invoice Cost
(Canadian Dollars)]]*constMarkup
+tblOrthotic[[#This Row],[Added Costs]]</f>
        <v>18.959</v>
      </c>
      <c r="G35" s="102"/>
      <c r="H35" s="108" t="str">
        <f>IF(TRIM(tblOrthotic[[#This Row],[Input Actual Invoice Cost
(Canadian Dollars)]])="","",
MIN(tblOrthotic[[#This Row],[Calculated Cost]],tblOrthotic[[#This Row],[AADL Maximum Cost]])
)</f>
        <v/>
      </c>
      <c r="I35" s="108" t="str">
        <f>IF(TRIM(tblOrthotic[[#This Row],[Input Actual Invoice Cost
(Canadian Dollars)]])="","",
MAX(tblOrthotic[[#This Row],[Calculated Cost]]-tblOrthotic[[#This Row],[AADL Maximum Cost]],0)
)</f>
        <v/>
      </c>
      <c r="J35" s="107"/>
      <c r="K35" s="107"/>
      <c r="L35" s="107"/>
      <c r="M35" s="107"/>
      <c r="N35" s="107"/>
      <c r="O35" s="107"/>
    </row>
    <row r="36" spans="1:15" s="59" customFormat="1" x14ac:dyDescent="0.25">
      <c r="A36" s="35">
        <v>33</v>
      </c>
      <c r="B36" s="94" t="s">
        <v>35</v>
      </c>
      <c r="C36" s="84" t="s">
        <v>264</v>
      </c>
      <c r="D36" s="36">
        <v>35</v>
      </c>
      <c r="E36" s="51">
        <v>775.76800000000003</v>
      </c>
      <c r="F36" s="37">
        <f>tblOrthotic[[#This Row],[Input Actual Invoice Cost
(Canadian Dollars)]]*constMarkup
+tblOrthotic[[#This Row],[Added Costs]]</f>
        <v>35</v>
      </c>
      <c r="G36" s="103"/>
      <c r="H36" s="106" t="str">
        <f>IF(TRIM(tblOrthotic[[#This Row],[Input Actual Invoice Cost
(Canadian Dollars)]])="","",
MIN(tblOrthotic[[#This Row],[Calculated Cost]],tblOrthotic[[#This Row],[AADL Maximum Cost]])
)</f>
        <v/>
      </c>
      <c r="I36" s="106" t="str">
        <f>IF(TRIM(tblOrthotic[[#This Row],[Input Actual Invoice Cost
(Canadian Dollars)]])="","",
MAX(tblOrthotic[[#This Row],[Calculated Cost]]-tblOrthotic[[#This Row],[AADL Maximum Cost]],0)
)</f>
        <v/>
      </c>
      <c r="J36" s="107"/>
      <c r="K36" s="107"/>
      <c r="L36" s="107"/>
      <c r="M36" s="107"/>
      <c r="N36" s="107"/>
      <c r="O36" s="107"/>
    </row>
    <row r="37" spans="1:15" s="59" customFormat="1" x14ac:dyDescent="0.25">
      <c r="A37" s="35">
        <v>34</v>
      </c>
      <c r="B37" s="97" t="s">
        <v>227</v>
      </c>
      <c r="C37" s="34" t="s">
        <v>237</v>
      </c>
      <c r="D37" s="36">
        <v>32.756999999999998</v>
      </c>
      <c r="E37" s="93">
        <v>60.757000000000005</v>
      </c>
      <c r="F37" s="37">
        <f>tblOrthotic[[#This Row],[Input Actual Invoice Cost
(Canadian Dollars)]]*constMarkup
+tblOrthotic[[#This Row],[Added Costs]]</f>
        <v>32.756999999999998</v>
      </c>
      <c r="G37" s="103"/>
      <c r="H37" s="106" t="str">
        <f>IF(TRIM(tblOrthotic[[#This Row],[Input Actual Invoice Cost
(Canadian Dollars)]])="","",
MIN(tblOrthotic[[#This Row],[Calculated Cost]],tblOrthotic[[#This Row],[AADL Maximum Cost]])
)</f>
        <v/>
      </c>
      <c r="I37" s="106" t="str">
        <f>IF(TRIM(tblOrthotic[[#This Row],[Input Actual Invoice Cost
(Canadian Dollars)]])="","",
MAX(tblOrthotic[[#This Row],[Calculated Cost]]-tblOrthotic[[#This Row],[AADL Maximum Cost]],0)
)</f>
        <v/>
      </c>
      <c r="J37" s="107"/>
      <c r="K37" s="107"/>
      <c r="L37" s="107"/>
      <c r="M37" s="107"/>
      <c r="N37" s="107"/>
      <c r="O37" s="107"/>
    </row>
    <row r="38" spans="1:15" s="59" customFormat="1" x14ac:dyDescent="0.25">
      <c r="A38" s="35">
        <v>35</v>
      </c>
      <c r="B38" s="94" t="s">
        <v>36</v>
      </c>
      <c r="C38" s="84" t="s">
        <v>265</v>
      </c>
      <c r="D38" s="36">
        <v>35</v>
      </c>
      <c r="E38" s="51">
        <v>655.70400000000006</v>
      </c>
      <c r="F38" s="37">
        <f>tblOrthotic[[#This Row],[Input Actual Invoice Cost
(Canadian Dollars)]]*constMarkup
+tblOrthotic[[#This Row],[Added Costs]]</f>
        <v>35</v>
      </c>
      <c r="G38" s="103"/>
      <c r="H38" s="106" t="str">
        <f>IF(TRIM(tblOrthotic[[#This Row],[Input Actual Invoice Cost
(Canadian Dollars)]])="","",
MIN(tblOrthotic[[#This Row],[Calculated Cost]],tblOrthotic[[#This Row],[AADL Maximum Cost]])
)</f>
        <v/>
      </c>
      <c r="I38" s="106" t="str">
        <f>IF(TRIM(tblOrthotic[[#This Row],[Input Actual Invoice Cost
(Canadian Dollars)]])="","",
MAX(tblOrthotic[[#This Row],[Calculated Cost]]-tblOrthotic[[#This Row],[AADL Maximum Cost]],0)
)</f>
        <v/>
      </c>
      <c r="J38" s="107"/>
      <c r="K38" s="107"/>
      <c r="L38" s="107"/>
      <c r="M38" s="107"/>
      <c r="N38" s="107"/>
      <c r="O38" s="107"/>
    </row>
    <row r="39" spans="1:15" s="59" customFormat="1" x14ac:dyDescent="0.25">
      <c r="A39" s="35">
        <v>36</v>
      </c>
      <c r="B39" s="94" t="s">
        <v>37</v>
      </c>
      <c r="C39" s="34" t="s">
        <v>131</v>
      </c>
      <c r="D39" s="36">
        <v>35</v>
      </c>
      <c r="E39" s="51">
        <v>1058.7920000000001</v>
      </c>
      <c r="F39" s="37">
        <f>tblOrthotic[[#This Row],[Input Actual Invoice Cost
(Canadian Dollars)]]*constMarkup
+tblOrthotic[[#This Row],[Added Costs]]</f>
        <v>35</v>
      </c>
      <c r="G39" s="103"/>
      <c r="H39" s="106" t="str">
        <f>IF(TRIM(tblOrthotic[[#This Row],[Input Actual Invoice Cost
(Canadian Dollars)]])="","",
MIN(tblOrthotic[[#This Row],[Calculated Cost]],tblOrthotic[[#This Row],[AADL Maximum Cost]])
)</f>
        <v/>
      </c>
      <c r="I39" s="106" t="str">
        <f>IF(TRIM(tblOrthotic[[#This Row],[Input Actual Invoice Cost
(Canadian Dollars)]])="","",
MAX(tblOrthotic[[#This Row],[Calculated Cost]]-tblOrthotic[[#This Row],[AADL Maximum Cost]],0)
)</f>
        <v/>
      </c>
      <c r="J39" s="107"/>
      <c r="K39" s="107"/>
      <c r="L39" s="107"/>
      <c r="M39" s="107"/>
      <c r="N39" s="107"/>
      <c r="O39" s="107"/>
    </row>
    <row r="40" spans="1:15" s="59" customFormat="1" x14ac:dyDescent="0.25">
      <c r="A40" s="35">
        <v>37</v>
      </c>
      <c r="B40" s="94" t="s">
        <v>38</v>
      </c>
      <c r="C40" s="34" t="s">
        <v>132</v>
      </c>
      <c r="D40" s="36">
        <v>209.06</v>
      </c>
      <c r="E40" s="51">
        <v>334.5</v>
      </c>
      <c r="F40" s="37">
        <f>tblOrthotic[[#This Row],[Input Actual Invoice Cost
(Canadian Dollars)]]*constMarkup
+tblOrthotic[[#This Row],[Added Costs]]</f>
        <v>209.06</v>
      </c>
      <c r="G40" s="103"/>
      <c r="H40" s="106" t="str">
        <f>IF(TRIM(tblOrthotic[[#This Row],[Input Actual Invoice Cost
(Canadian Dollars)]])="","",
MIN(tblOrthotic[[#This Row],[Calculated Cost]],tblOrthotic[[#This Row],[AADL Maximum Cost]])
)</f>
        <v/>
      </c>
      <c r="I40" s="106" t="str">
        <f>IF(TRIM(tblOrthotic[[#This Row],[Input Actual Invoice Cost
(Canadian Dollars)]])="","",
MAX(tblOrthotic[[#This Row],[Calculated Cost]]-tblOrthotic[[#This Row],[AADL Maximum Cost]],0)
)</f>
        <v/>
      </c>
      <c r="J40" s="107"/>
      <c r="K40" s="107"/>
      <c r="L40" s="107"/>
      <c r="M40" s="107"/>
      <c r="N40" s="107"/>
      <c r="O40" s="107"/>
    </row>
    <row r="41" spans="1:15" s="59" customFormat="1" x14ac:dyDescent="0.25">
      <c r="A41" s="35">
        <v>38</v>
      </c>
      <c r="B41" s="94" t="s">
        <v>39</v>
      </c>
      <c r="C41" s="34" t="s">
        <v>133</v>
      </c>
      <c r="D41" s="36">
        <v>209.38</v>
      </c>
      <c r="E41" s="51">
        <v>394.18</v>
      </c>
      <c r="F41" s="37">
        <f>tblOrthotic[[#This Row],[Input Actual Invoice Cost
(Canadian Dollars)]]*constMarkup
+tblOrthotic[[#This Row],[Added Costs]]</f>
        <v>209.38</v>
      </c>
      <c r="G41" s="103"/>
      <c r="H41" s="106" t="str">
        <f>IF(TRIM(tblOrthotic[[#This Row],[Input Actual Invoice Cost
(Canadian Dollars)]])="","",
MIN(tblOrthotic[[#This Row],[Calculated Cost]],tblOrthotic[[#This Row],[AADL Maximum Cost]])
)</f>
        <v/>
      </c>
      <c r="I41" s="106" t="str">
        <f>IF(TRIM(tblOrthotic[[#This Row],[Input Actual Invoice Cost
(Canadian Dollars)]])="","",
MAX(tblOrthotic[[#This Row],[Calculated Cost]]-tblOrthotic[[#This Row],[AADL Maximum Cost]],0)
)</f>
        <v/>
      </c>
      <c r="J41" s="107"/>
      <c r="K41" s="107"/>
      <c r="L41" s="107"/>
      <c r="M41" s="107"/>
      <c r="N41" s="107"/>
      <c r="O41" s="107"/>
    </row>
    <row r="42" spans="1:15" s="59" customFormat="1" x14ac:dyDescent="0.25">
      <c r="A42" s="35">
        <v>39</v>
      </c>
      <c r="B42" s="94" t="s">
        <v>40</v>
      </c>
      <c r="C42" s="34" t="s">
        <v>134</v>
      </c>
      <c r="D42" s="36">
        <v>209.06</v>
      </c>
      <c r="E42" s="51">
        <v>339.48399999999998</v>
      </c>
      <c r="F42" s="37">
        <f>tblOrthotic[[#This Row],[Input Actual Invoice Cost
(Canadian Dollars)]]*constMarkup
+tblOrthotic[[#This Row],[Added Costs]]</f>
        <v>209.06</v>
      </c>
      <c r="G42" s="103"/>
      <c r="H42" s="106" t="str">
        <f>IF(TRIM(tblOrthotic[[#This Row],[Input Actual Invoice Cost
(Canadian Dollars)]])="","",
MIN(tblOrthotic[[#This Row],[Calculated Cost]],tblOrthotic[[#This Row],[AADL Maximum Cost]])
)</f>
        <v/>
      </c>
      <c r="I42" s="106" t="str">
        <f>IF(TRIM(tblOrthotic[[#This Row],[Input Actual Invoice Cost
(Canadian Dollars)]])="","",
MAX(tblOrthotic[[#This Row],[Calculated Cost]]-tblOrthotic[[#This Row],[AADL Maximum Cost]],0)
)</f>
        <v/>
      </c>
      <c r="J42" s="107"/>
      <c r="K42" s="107"/>
      <c r="L42" s="107"/>
      <c r="M42" s="107"/>
      <c r="N42" s="107"/>
      <c r="O42" s="107"/>
    </row>
    <row r="43" spans="1:15" s="59" customFormat="1" x14ac:dyDescent="0.25">
      <c r="A43" s="35">
        <v>40</v>
      </c>
      <c r="B43" s="94" t="s">
        <v>41</v>
      </c>
      <c r="C43" s="34" t="s">
        <v>135</v>
      </c>
      <c r="D43" s="36">
        <v>209.38</v>
      </c>
      <c r="E43" s="51">
        <v>416.58000000000004</v>
      </c>
      <c r="F43" s="37">
        <f>tblOrthotic[[#This Row],[Input Actual Invoice Cost
(Canadian Dollars)]]*constMarkup
+tblOrthotic[[#This Row],[Added Costs]]</f>
        <v>209.38</v>
      </c>
      <c r="G43" s="103"/>
      <c r="H43" s="106" t="str">
        <f>IF(TRIM(tblOrthotic[[#This Row],[Input Actual Invoice Cost
(Canadian Dollars)]])="","",
MIN(tblOrthotic[[#This Row],[Calculated Cost]],tblOrthotic[[#This Row],[AADL Maximum Cost]])
)</f>
        <v/>
      </c>
      <c r="I43" s="106" t="str">
        <f>IF(TRIM(tblOrthotic[[#This Row],[Input Actual Invoice Cost
(Canadian Dollars)]])="","",
MAX(tblOrthotic[[#This Row],[Calculated Cost]]-tblOrthotic[[#This Row],[AADL Maximum Cost]],0)
)</f>
        <v/>
      </c>
      <c r="J43" s="107"/>
      <c r="K43" s="107"/>
      <c r="L43" s="107"/>
      <c r="M43" s="107"/>
      <c r="N43" s="107"/>
      <c r="O43" s="107"/>
    </row>
    <row r="44" spans="1:15" s="59" customFormat="1" x14ac:dyDescent="0.25">
      <c r="A44" s="35">
        <v>41</v>
      </c>
      <c r="B44" s="94" t="s">
        <v>47</v>
      </c>
      <c r="C44" s="34" t="s">
        <v>79</v>
      </c>
      <c r="D44" s="36">
        <v>10</v>
      </c>
      <c r="E44" s="51">
        <v>182.17760000000001</v>
      </c>
      <c r="F44" s="37">
        <f>tblOrthotic[[#This Row],[Input Actual Invoice Cost
(Canadian Dollars)]]*constMarkup
+tblOrthotic[[#This Row],[Added Costs]]</f>
        <v>10</v>
      </c>
      <c r="G44" s="103"/>
      <c r="H44" s="106" t="str">
        <f>IF(TRIM(tblOrthotic[[#This Row],[Input Actual Invoice Cost
(Canadian Dollars)]])="","",
MIN(tblOrthotic[[#This Row],[Calculated Cost]],tblOrthotic[[#This Row],[AADL Maximum Cost]])
)</f>
        <v/>
      </c>
      <c r="I44" s="106" t="str">
        <f>IF(TRIM(tblOrthotic[[#This Row],[Input Actual Invoice Cost
(Canadian Dollars)]])="","",
MAX(tblOrthotic[[#This Row],[Calculated Cost]]-tblOrthotic[[#This Row],[AADL Maximum Cost]],0)
)</f>
        <v/>
      </c>
      <c r="J44" s="107"/>
      <c r="K44" s="107"/>
      <c r="L44" s="107"/>
      <c r="M44" s="107"/>
      <c r="N44" s="107"/>
      <c r="O44" s="107"/>
    </row>
    <row r="45" spans="1:15" s="59" customFormat="1" x14ac:dyDescent="0.25">
      <c r="A45" s="35">
        <v>42</v>
      </c>
      <c r="B45" s="94" t="s">
        <v>48</v>
      </c>
      <c r="C45" s="34" t="s">
        <v>80</v>
      </c>
      <c r="D45" s="36">
        <v>25</v>
      </c>
      <c r="E45" s="51">
        <v>464.04</v>
      </c>
      <c r="F45" s="37">
        <f>tblOrthotic[[#This Row],[Input Actual Invoice Cost
(Canadian Dollars)]]*constMarkup
+tblOrthotic[[#This Row],[Added Costs]]</f>
        <v>25</v>
      </c>
      <c r="G45" s="103"/>
      <c r="H45" s="106" t="str">
        <f>IF(TRIM(tblOrthotic[[#This Row],[Input Actual Invoice Cost
(Canadian Dollars)]])="","",
MIN(tblOrthotic[[#This Row],[Calculated Cost]],tblOrthotic[[#This Row],[AADL Maximum Cost]])
)</f>
        <v/>
      </c>
      <c r="I45" s="106" t="str">
        <f>IF(TRIM(tblOrthotic[[#This Row],[Input Actual Invoice Cost
(Canadian Dollars)]])="","",
MAX(tblOrthotic[[#This Row],[Calculated Cost]]-tblOrthotic[[#This Row],[AADL Maximum Cost]],0)
)</f>
        <v/>
      </c>
      <c r="J45" s="107"/>
      <c r="K45" s="107"/>
      <c r="L45" s="107"/>
      <c r="M45" s="107"/>
      <c r="N45" s="107"/>
      <c r="O45" s="107"/>
    </row>
    <row r="46" spans="1:15" s="59" customFormat="1" x14ac:dyDescent="0.25">
      <c r="A46" s="35">
        <v>43</v>
      </c>
      <c r="B46" s="94" t="s">
        <v>78</v>
      </c>
      <c r="C46" s="34" t="s">
        <v>226</v>
      </c>
      <c r="D46" s="36">
        <v>213.9</v>
      </c>
      <c r="E46" s="51">
        <v>273.58479999999997</v>
      </c>
      <c r="F46" s="37">
        <f>tblOrthotic[[#This Row],[Input Actual Invoice Cost
(Canadian Dollars)]]*constMarkup
+tblOrthotic[[#This Row],[Added Costs]]</f>
        <v>213.9</v>
      </c>
      <c r="G46" s="105"/>
      <c r="H46" s="106" t="str">
        <f>IF(TRIM(tblOrthotic[[#This Row],[Input Actual Invoice Cost
(Canadian Dollars)]])="","",
MIN(tblOrthotic[[#This Row],[Calculated Cost]],tblOrthotic[[#This Row],[AADL Maximum Cost]])
)</f>
        <v/>
      </c>
      <c r="I46" s="106" t="str">
        <f>IF(TRIM(tblOrthotic[[#This Row],[Input Actual Invoice Cost
(Canadian Dollars)]])="","",
MAX(tblOrthotic[[#This Row],[Calculated Cost]]-tblOrthotic[[#This Row],[AADL Maximum Cost]],0)
)</f>
        <v/>
      </c>
      <c r="J46" s="107"/>
      <c r="K46" s="107"/>
      <c r="L46" s="107"/>
      <c r="M46" s="107"/>
      <c r="N46" s="107"/>
      <c r="O46" s="107"/>
    </row>
    <row r="47" spans="1:15" x14ac:dyDescent="0.25">
      <c r="A47" s="111"/>
      <c r="B47" s="112"/>
      <c r="C47" s="113"/>
      <c r="D47" s="114"/>
      <c r="E47" s="114"/>
      <c r="F47" s="116"/>
      <c r="G47" s="116"/>
      <c r="H47" s="117"/>
      <c r="I47" s="115"/>
    </row>
    <row r="48" spans="1:15" x14ac:dyDescent="0.25">
      <c r="A48" s="111"/>
      <c r="B48" s="112"/>
      <c r="C48" s="113"/>
      <c r="D48" s="114"/>
      <c r="E48" s="114"/>
      <c r="F48" s="116"/>
      <c r="G48" s="116"/>
      <c r="H48" s="117"/>
      <c r="I48" s="115"/>
    </row>
  </sheetData>
  <sheetProtection algorithmName="SHA-512" hashValue="91ZE6gszhfs9djKofMmXFmKbpicCpWjAE9714owcEqRcW1kjQGNE+uBS8wPbMRtZltOnV0zoHv5I5q70YLsEuw==" saltValue="YMf6akyfcMK4cYJY8ddY6A==" spinCount="100000" sheet="1" objects="1" scenarios="1"/>
  <phoneticPr fontId="11" type="noConversion"/>
  <pageMargins left="0.7" right="0.7" top="0.75" bottom="0.75" header="0.3" footer="0.3"/>
  <pageSetup orientation="landscape" r:id="rId1"/>
  <headerFooter>
    <oddFooter>&amp;L&amp;1#&amp;"Calibri"&amp;11&amp;K000000Classification: Protected A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8"/>
  <sheetViews>
    <sheetView topLeftCell="B1" zoomScale="85" zoomScaleNormal="85" workbookViewId="0">
      <selection activeCell="J1" sqref="J1"/>
    </sheetView>
  </sheetViews>
  <sheetFormatPr defaultColWidth="9.140625" defaultRowHeight="14.25" x14ac:dyDescent="0.2"/>
  <cols>
    <col min="1" max="1" width="5.140625" style="12" hidden="1" customWidth="1"/>
    <col min="2" max="2" width="13.28515625" style="8" customWidth="1"/>
    <col min="3" max="3" width="59.85546875" style="8" bestFit="1" customWidth="1"/>
    <col min="4" max="4" width="22.5703125" style="8" hidden="1" customWidth="1"/>
    <col min="5" max="5" width="15.85546875" style="10" hidden="1" customWidth="1"/>
    <col min="6" max="6" width="17.85546875" style="10" hidden="1" customWidth="1"/>
    <col min="7" max="7" width="25.5703125" style="9" customWidth="1"/>
    <col min="8" max="8" width="27.28515625" style="57" bestFit="1" customWidth="1"/>
    <col min="9" max="9" width="25" style="53" bestFit="1" customWidth="1"/>
    <col min="10" max="10" width="22.5703125" style="53" bestFit="1" customWidth="1"/>
    <col min="11" max="11" width="15.85546875" style="53" customWidth="1"/>
    <col min="12" max="17" width="9.140625" style="55"/>
    <col min="18" max="18" width="15.42578125" style="55" bestFit="1" customWidth="1"/>
    <col min="19" max="16384" width="9.140625" style="55"/>
  </cols>
  <sheetData>
    <row r="1" spans="1:14" ht="25.5" x14ac:dyDescent="0.2">
      <c r="A1" s="11"/>
      <c r="B1" s="6" t="s">
        <v>143</v>
      </c>
      <c r="C1" s="6"/>
      <c r="D1" s="7"/>
      <c r="E1" s="1"/>
      <c r="F1" s="4" t="s">
        <v>240</v>
      </c>
      <c r="G1" s="5"/>
      <c r="H1" s="14"/>
      <c r="I1" s="14"/>
      <c r="J1" s="14"/>
      <c r="K1" s="14"/>
    </row>
    <row r="2" spans="1:14" s="24" customFormat="1" ht="15" thickBot="1" x14ac:dyDescent="0.3">
      <c r="A2" s="23"/>
      <c r="B2" s="120" t="s">
        <v>277</v>
      </c>
      <c r="C2" s="121" t="s">
        <v>278</v>
      </c>
      <c r="D2" s="104" t="s">
        <v>240</v>
      </c>
      <c r="E2" s="27"/>
      <c r="F2" s="28"/>
      <c r="G2" s="26"/>
      <c r="H2" s="30"/>
      <c r="I2" s="30"/>
      <c r="J2" s="30"/>
      <c r="K2" s="30"/>
    </row>
    <row r="3" spans="1:14" s="8" customFormat="1" ht="30.75" customHeight="1" thickBot="1" x14ac:dyDescent="0.3">
      <c r="A3" s="50" t="s">
        <v>82</v>
      </c>
      <c r="B3" s="66" t="s">
        <v>274</v>
      </c>
      <c r="C3" s="67" t="s">
        <v>146</v>
      </c>
      <c r="D3" s="68" t="s">
        <v>239</v>
      </c>
      <c r="E3" s="68" t="s">
        <v>124</v>
      </c>
      <c r="F3" s="68" t="s">
        <v>43</v>
      </c>
      <c r="G3" s="118" t="s">
        <v>241</v>
      </c>
      <c r="H3" s="69" t="s">
        <v>123</v>
      </c>
      <c r="I3" s="70" t="s">
        <v>242</v>
      </c>
    </row>
    <row r="4" spans="1:14" x14ac:dyDescent="0.2">
      <c r="A4" s="38">
        <v>1</v>
      </c>
      <c r="B4" s="46" t="s">
        <v>103</v>
      </c>
      <c r="C4" s="40" t="s">
        <v>188</v>
      </c>
      <c r="D4" s="41">
        <v>893.15</v>
      </c>
      <c r="E4" s="49">
        <v>1414.174</v>
      </c>
      <c r="F4" s="52" t="e">
        <f>tblProsthetic[[#This Row],[Input Actual Invoice Cost
(Canadian Dollars)]]*constMarkup
+tblProsthetic[[#This Row],[Added Costs]]</f>
        <v>#VALUE!</v>
      </c>
      <c r="G4" s="119" t="s">
        <v>240</v>
      </c>
      <c r="H4" s="81" t="str">
        <f>IF(TRIM(tblProsthetic[[#This Row],[Input Actual Invoice Cost
(Canadian Dollars)]])="","",
MIN(tblProsthetic[[#This Row],[Calculated Cost]],tblProsthetic[[#This Row],[AADL Maximum Cost]])
)</f>
        <v/>
      </c>
      <c r="I4" s="56" t="str">
        <f>IF(TRIM(tblProsthetic[[#This Row],[Input Actual Invoice Cost
(Canadian Dollars)]])="","",
MAX(tblProsthetic[[#This Row],[Calculated Cost]]-tblProsthetic[[#This Row],[AADL Maximum Cost]],0)
)</f>
        <v/>
      </c>
      <c r="J4" s="109"/>
      <c r="K4" s="109"/>
      <c r="L4" s="109"/>
      <c r="M4" s="109"/>
      <c r="N4" s="109"/>
    </row>
    <row r="5" spans="1:14" x14ac:dyDescent="0.2">
      <c r="A5" s="38">
        <v>2</v>
      </c>
      <c r="B5" s="46" t="s">
        <v>118</v>
      </c>
      <c r="C5" s="40" t="s">
        <v>189</v>
      </c>
      <c r="D5" s="41">
        <v>12.798999999999999</v>
      </c>
      <c r="E5" s="49">
        <v>79.998999999999995</v>
      </c>
      <c r="F5" s="52">
        <f>tblProsthetic[[#This Row],[Input Actual Invoice Cost
(Canadian Dollars)]]*constMarkup
+tblProsthetic[[#This Row],[Added Costs]]</f>
        <v>12.798999999999999</v>
      </c>
      <c r="G5" s="71"/>
      <c r="H5" s="81" t="str">
        <f>IF(TRIM(tblProsthetic[[#This Row],[Input Actual Invoice Cost
(Canadian Dollars)]])="","",
MIN(tblProsthetic[[#This Row],[Calculated Cost]],tblProsthetic[[#This Row],[AADL Maximum Cost]])
)</f>
        <v/>
      </c>
      <c r="I5" s="56" t="str">
        <f>IF(TRIM(tblProsthetic[[#This Row],[Input Actual Invoice Cost
(Canadian Dollars)]])="","",
MAX(tblProsthetic[[#This Row],[Calculated Cost]]-tblProsthetic[[#This Row],[AADL Maximum Cost]],0)
)</f>
        <v/>
      </c>
      <c r="J5" s="109"/>
      <c r="K5" s="109"/>
      <c r="L5" s="109"/>
      <c r="M5" s="109"/>
      <c r="N5" s="109"/>
    </row>
    <row r="6" spans="1:14" x14ac:dyDescent="0.2">
      <c r="A6" s="38">
        <v>3</v>
      </c>
      <c r="B6" s="46" t="s">
        <v>1</v>
      </c>
      <c r="C6" s="40" t="s">
        <v>234</v>
      </c>
      <c r="D6" s="41">
        <v>11.467600000000001</v>
      </c>
      <c r="E6" s="49">
        <v>339.72448000000003</v>
      </c>
      <c r="F6" s="52">
        <f>tblProsthetic[[#This Row],[Input Actual Invoice Cost
(Canadian Dollars)]]*constMarkup
+tblProsthetic[[#This Row],[Added Costs]]</f>
        <v>11.467600000000001</v>
      </c>
      <c r="G6" s="71"/>
      <c r="H6" s="81" t="str">
        <f>IF(TRIM(tblProsthetic[[#This Row],[Input Actual Invoice Cost
(Canadian Dollars)]])="","",
MIN(tblProsthetic[[#This Row],[Calculated Cost]],tblProsthetic[[#This Row],[AADL Maximum Cost]])
)</f>
        <v/>
      </c>
      <c r="I6" s="56" t="str">
        <f>IF(TRIM(tblProsthetic[[#This Row],[Input Actual Invoice Cost
(Canadian Dollars)]])="","",
MAX(tblProsthetic[[#This Row],[Calculated Cost]]-tblProsthetic[[#This Row],[AADL Maximum Cost]],0)
)</f>
        <v/>
      </c>
      <c r="J6" s="109"/>
      <c r="K6" s="109"/>
      <c r="L6" s="109"/>
      <c r="M6" s="109"/>
      <c r="N6" s="109"/>
    </row>
    <row r="7" spans="1:14" x14ac:dyDescent="0.2">
      <c r="A7" s="38">
        <v>4</v>
      </c>
      <c r="B7" s="46" t="s">
        <v>85</v>
      </c>
      <c r="C7" s="40" t="s">
        <v>228</v>
      </c>
      <c r="D7" s="41">
        <v>82.231999999999999</v>
      </c>
      <c r="E7" s="49">
        <v>315.80799999999999</v>
      </c>
      <c r="F7" s="52" t="e">
        <f>tblProsthetic[[#This Row],[Input Actual Invoice Cost
(Canadian Dollars)]]*constMarkup
+tblProsthetic[[#This Row],[Added Costs]]</f>
        <v>#VALUE!</v>
      </c>
      <c r="G7" s="71" t="s">
        <v>240</v>
      </c>
      <c r="H7" s="81" t="str">
        <f>IF(TRIM(tblProsthetic[[#This Row],[Input Actual Invoice Cost
(Canadian Dollars)]])="","",
MIN(tblProsthetic[[#This Row],[Calculated Cost]],tblProsthetic[[#This Row],[AADL Maximum Cost]])
)</f>
        <v/>
      </c>
      <c r="I7" s="56" t="str">
        <f>IF(TRIM(tblProsthetic[[#This Row],[Input Actual Invoice Cost
(Canadian Dollars)]])="","",
MAX(tblProsthetic[[#This Row],[Calculated Cost]]-tblProsthetic[[#This Row],[AADL Maximum Cost]],0)
)</f>
        <v/>
      </c>
      <c r="J7" s="109"/>
      <c r="K7" s="109"/>
      <c r="L7" s="109"/>
      <c r="M7" s="109"/>
      <c r="N7" s="109"/>
    </row>
    <row r="8" spans="1:14" x14ac:dyDescent="0.2">
      <c r="A8" s="38">
        <v>5</v>
      </c>
      <c r="B8" s="46" t="s">
        <v>107</v>
      </c>
      <c r="C8" s="40" t="s">
        <v>190</v>
      </c>
      <c r="D8" s="41">
        <v>702.96999999999991</v>
      </c>
      <c r="E8" s="49">
        <v>2398.3139999999999</v>
      </c>
      <c r="F8" s="52">
        <f>tblProsthetic[[#This Row],[Input Actual Invoice Cost
(Canadian Dollars)]]*constMarkup
+tblProsthetic[[#This Row],[Added Costs]]</f>
        <v>702.96999999999991</v>
      </c>
      <c r="G8" s="71"/>
      <c r="H8" s="81" t="str">
        <f>IF(TRIM(tblProsthetic[[#This Row],[Input Actual Invoice Cost
(Canadian Dollars)]])="","",
MIN(tblProsthetic[[#This Row],[Calculated Cost]],tblProsthetic[[#This Row],[AADL Maximum Cost]])
)</f>
        <v/>
      </c>
      <c r="I8" s="56" t="str">
        <f>IF(TRIM(tblProsthetic[[#This Row],[Input Actual Invoice Cost
(Canadian Dollars)]])="","",
MAX(tblProsthetic[[#This Row],[Calculated Cost]]-tblProsthetic[[#This Row],[AADL Maximum Cost]],0)
)</f>
        <v/>
      </c>
      <c r="J8" s="109"/>
      <c r="K8" s="109"/>
      <c r="L8" s="109"/>
      <c r="M8" s="109"/>
      <c r="N8" s="109"/>
    </row>
    <row r="9" spans="1:14" x14ac:dyDescent="0.2">
      <c r="A9" s="38">
        <v>6</v>
      </c>
      <c r="B9" s="46" t="s">
        <v>2</v>
      </c>
      <c r="C9" s="40" t="s">
        <v>192</v>
      </c>
      <c r="D9" s="41">
        <v>8.9676000000000009</v>
      </c>
      <c r="E9" s="49">
        <v>86.303600000000003</v>
      </c>
      <c r="F9" s="52">
        <f>tblProsthetic[[#This Row],[Input Actual Invoice Cost
(Canadian Dollars)]]*constMarkup
+tblProsthetic[[#This Row],[Added Costs]]</f>
        <v>8.9676000000000009</v>
      </c>
      <c r="G9" s="71"/>
      <c r="H9" s="81" t="str">
        <f>IF(TRIM(tblProsthetic[[#This Row],[Input Actual Invoice Cost
(Canadian Dollars)]])="","",
MIN(tblProsthetic[[#This Row],[Calculated Cost]],tblProsthetic[[#This Row],[AADL Maximum Cost]])
)</f>
        <v/>
      </c>
      <c r="I9" s="56" t="str">
        <f>IF(TRIM(tblProsthetic[[#This Row],[Input Actual Invoice Cost
(Canadian Dollars)]])="","",
MAX(tblProsthetic[[#This Row],[Calculated Cost]]-tblProsthetic[[#This Row],[AADL Maximum Cost]],0)
)</f>
        <v/>
      </c>
      <c r="J9" s="109"/>
      <c r="K9" s="109"/>
      <c r="L9" s="109"/>
      <c r="M9" s="109"/>
      <c r="N9" s="109"/>
    </row>
    <row r="10" spans="1:14" x14ac:dyDescent="0.2">
      <c r="A10" s="38">
        <v>7</v>
      </c>
      <c r="B10" s="46" t="s">
        <v>3</v>
      </c>
      <c r="C10" s="40" t="s">
        <v>191</v>
      </c>
      <c r="D10" s="41">
        <v>134.74</v>
      </c>
      <c r="E10" s="49">
        <v>2693.9064000000003</v>
      </c>
      <c r="F10" s="52">
        <f>tblProsthetic[[#This Row],[Input Actual Invoice Cost
(Canadian Dollars)]]*constMarkup
+tblProsthetic[[#This Row],[Added Costs]]</f>
        <v>134.74</v>
      </c>
      <c r="G10" s="71"/>
      <c r="H10" s="81" t="str">
        <f>IF(TRIM(tblProsthetic[[#This Row],[Input Actual Invoice Cost
(Canadian Dollars)]])="","",
MIN(tblProsthetic[[#This Row],[Calculated Cost]],tblProsthetic[[#This Row],[AADL Maximum Cost]])
)</f>
        <v/>
      </c>
      <c r="I10" s="56" t="str">
        <f>IF(TRIM(tblProsthetic[[#This Row],[Input Actual Invoice Cost
(Canadian Dollars)]])="","",
MAX(tblProsthetic[[#This Row],[Calculated Cost]]-tblProsthetic[[#This Row],[AADL Maximum Cost]],0)
)</f>
        <v/>
      </c>
      <c r="J10" s="109"/>
      <c r="K10" s="109"/>
      <c r="L10" s="109"/>
      <c r="M10" s="109"/>
      <c r="N10" s="109"/>
    </row>
    <row r="11" spans="1:14" x14ac:dyDescent="0.2">
      <c r="A11" s="38">
        <v>8</v>
      </c>
      <c r="B11" s="46" t="s">
        <v>91</v>
      </c>
      <c r="C11" s="40" t="s">
        <v>193</v>
      </c>
      <c r="D11" s="41">
        <v>107.83</v>
      </c>
      <c r="E11" s="49">
        <v>167.19</v>
      </c>
      <c r="F11" s="52">
        <f>tblProsthetic[[#This Row],[Input Actual Invoice Cost
(Canadian Dollars)]]*constMarkup
+tblProsthetic[[#This Row],[Added Costs]]</f>
        <v>107.83</v>
      </c>
      <c r="G11" s="71"/>
      <c r="H11" s="81" t="str">
        <f>IF(TRIM(tblProsthetic[[#This Row],[Input Actual Invoice Cost
(Canadian Dollars)]])="","",
MIN(tblProsthetic[[#This Row],[Calculated Cost]],tblProsthetic[[#This Row],[AADL Maximum Cost]])
)</f>
        <v/>
      </c>
      <c r="I11" s="56" t="str">
        <f>IF(TRIM(tblProsthetic[[#This Row],[Input Actual Invoice Cost
(Canadian Dollars)]])="","",
MAX(tblProsthetic[[#This Row],[Calculated Cost]]-tblProsthetic[[#This Row],[AADL Maximum Cost]],0)
)</f>
        <v/>
      </c>
      <c r="J11" s="109"/>
      <c r="K11" s="109"/>
      <c r="L11" s="109"/>
      <c r="M11" s="109"/>
      <c r="N11" s="109"/>
    </row>
    <row r="12" spans="1:14" x14ac:dyDescent="0.2">
      <c r="A12" s="38">
        <v>9</v>
      </c>
      <c r="B12" s="46" t="s">
        <v>89</v>
      </c>
      <c r="C12" s="40" t="s">
        <v>194</v>
      </c>
      <c r="D12" s="41">
        <v>107.83</v>
      </c>
      <c r="E12" s="49">
        <v>229.91000000000003</v>
      </c>
      <c r="F12" s="52">
        <f>tblProsthetic[[#This Row],[Input Actual Invoice Cost
(Canadian Dollars)]]*constMarkup
+tblProsthetic[[#This Row],[Added Costs]]</f>
        <v>107.83</v>
      </c>
      <c r="G12" s="71"/>
      <c r="H12" s="81" t="str">
        <f>IF(TRIM(tblProsthetic[[#This Row],[Input Actual Invoice Cost
(Canadian Dollars)]])="","",
MIN(tblProsthetic[[#This Row],[Calculated Cost]],tblProsthetic[[#This Row],[AADL Maximum Cost]])
)</f>
        <v/>
      </c>
      <c r="I12" s="56" t="str">
        <f>IF(TRIM(tblProsthetic[[#This Row],[Input Actual Invoice Cost
(Canadian Dollars)]])="","",
MAX(tblProsthetic[[#This Row],[Calculated Cost]]-tblProsthetic[[#This Row],[AADL Maximum Cost]],0)
)</f>
        <v/>
      </c>
      <c r="J12" s="109"/>
      <c r="K12" s="109"/>
      <c r="L12" s="109"/>
      <c r="M12" s="109"/>
      <c r="N12" s="109"/>
    </row>
    <row r="13" spans="1:14" x14ac:dyDescent="0.2">
      <c r="A13" s="38">
        <v>10</v>
      </c>
      <c r="B13" s="46" t="s">
        <v>90</v>
      </c>
      <c r="C13" s="40" t="s">
        <v>195</v>
      </c>
      <c r="D13" s="41">
        <v>107.83</v>
      </c>
      <c r="E13" s="49">
        <v>225.43</v>
      </c>
      <c r="F13" s="52">
        <f>tblProsthetic[[#This Row],[Input Actual Invoice Cost
(Canadian Dollars)]]*constMarkup
+tblProsthetic[[#This Row],[Added Costs]]</f>
        <v>107.83</v>
      </c>
      <c r="G13" s="71"/>
      <c r="H13" s="81" t="str">
        <f>IF(TRIM(tblProsthetic[[#This Row],[Input Actual Invoice Cost
(Canadian Dollars)]])="","",
MIN(tblProsthetic[[#This Row],[Calculated Cost]],tblProsthetic[[#This Row],[AADL Maximum Cost]])
)</f>
        <v/>
      </c>
      <c r="I13" s="56" t="str">
        <f>IF(TRIM(tblProsthetic[[#This Row],[Input Actual Invoice Cost
(Canadian Dollars)]])="","",
MAX(tblProsthetic[[#This Row],[Calculated Cost]]-tblProsthetic[[#This Row],[AADL Maximum Cost]],0)
)</f>
        <v/>
      </c>
      <c r="J13" s="109"/>
      <c r="K13" s="109"/>
      <c r="L13" s="109"/>
      <c r="M13" s="109"/>
      <c r="N13" s="109"/>
    </row>
    <row r="14" spans="1:14" x14ac:dyDescent="0.2">
      <c r="A14" s="38">
        <v>11</v>
      </c>
      <c r="B14" s="46" t="s">
        <v>54</v>
      </c>
      <c r="C14" s="40" t="s">
        <v>196</v>
      </c>
      <c r="D14" s="41">
        <v>58.234999999999999</v>
      </c>
      <c r="E14" s="49">
        <v>269.51179999999999</v>
      </c>
      <c r="F14" s="52">
        <f>tblProsthetic[[#This Row],[Input Actual Invoice Cost
(Canadian Dollars)]]*constMarkup
+tblProsthetic[[#This Row],[Added Costs]]</f>
        <v>58.234999999999999</v>
      </c>
      <c r="G14" s="71"/>
      <c r="H14" s="81" t="str">
        <f>IF(TRIM(tblProsthetic[[#This Row],[Input Actual Invoice Cost
(Canadian Dollars)]])="","",
MIN(tblProsthetic[[#This Row],[Calculated Cost]],tblProsthetic[[#This Row],[AADL Maximum Cost]])
)</f>
        <v/>
      </c>
      <c r="I14" s="56" t="str">
        <f>IF(TRIM(tblProsthetic[[#This Row],[Input Actual Invoice Cost
(Canadian Dollars)]])="","",
MAX(tblProsthetic[[#This Row],[Calculated Cost]]-tblProsthetic[[#This Row],[AADL Maximum Cost]],0)
)</f>
        <v/>
      </c>
      <c r="J14" s="109"/>
      <c r="K14" s="109"/>
      <c r="L14" s="109"/>
      <c r="M14" s="109"/>
      <c r="N14" s="109"/>
    </row>
    <row r="15" spans="1:14" x14ac:dyDescent="0.2">
      <c r="A15" s="38">
        <v>12</v>
      </c>
      <c r="B15" s="48" t="s">
        <v>229</v>
      </c>
      <c r="C15" s="40" t="s">
        <v>197</v>
      </c>
      <c r="D15" s="41">
        <v>166.065</v>
      </c>
      <c r="E15" s="49">
        <v>1154.0170000000001</v>
      </c>
      <c r="F15" s="52">
        <f>tblProsthetic[[#This Row],[Input Actual Invoice Cost
(Canadian Dollars)]]*constMarkup
+tblProsthetic[[#This Row],[Added Costs]]</f>
        <v>166.065</v>
      </c>
      <c r="G15" s="71"/>
      <c r="H15" s="81" t="str">
        <f>IF(TRIM(tblProsthetic[[#This Row],[Input Actual Invoice Cost
(Canadian Dollars)]])="","",
MIN(tblProsthetic[[#This Row],[Calculated Cost]],tblProsthetic[[#This Row],[AADL Maximum Cost]])
)</f>
        <v/>
      </c>
      <c r="I15" s="56" t="str">
        <f>IF(TRIM(tblProsthetic[[#This Row],[Input Actual Invoice Cost
(Canadian Dollars)]])="","",
MAX(tblProsthetic[[#This Row],[Calculated Cost]]-tblProsthetic[[#This Row],[AADL Maximum Cost]],0)
)</f>
        <v/>
      </c>
      <c r="J15" s="109"/>
      <c r="K15" s="109"/>
      <c r="L15" s="109"/>
      <c r="M15" s="109"/>
      <c r="N15" s="109"/>
    </row>
    <row r="16" spans="1:14" x14ac:dyDescent="0.2">
      <c r="A16" s="38">
        <v>13</v>
      </c>
      <c r="B16" s="46" t="s">
        <v>104</v>
      </c>
      <c r="C16" s="40" t="s">
        <v>197</v>
      </c>
      <c r="D16" s="41">
        <v>166.065</v>
      </c>
      <c r="E16" s="49">
        <v>1154.0170000000001</v>
      </c>
      <c r="F16" s="52">
        <f>tblProsthetic[[#This Row],[Input Actual Invoice Cost
(Canadian Dollars)]]*constMarkup
+tblProsthetic[[#This Row],[Added Costs]]</f>
        <v>166.065</v>
      </c>
      <c r="G16" s="71"/>
      <c r="H16" s="81" t="str">
        <f>IF(TRIM(tblProsthetic[[#This Row],[Input Actual Invoice Cost
(Canadian Dollars)]])="","",
MIN(tblProsthetic[[#This Row],[Calculated Cost]],tblProsthetic[[#This Row],[AADL Maximum Cost]])
)</f>
        <v/>
      </c>
      <c r="I16" s="56" t="str">
        <f>IF(TRIM(tblProsthetic[[#This Row],[Input Actual Invoice Cost
(Canadian Dollars)]])="","",
MAX(tblProsthetic[[#This Row],[Calculated Cost]]-tblProsthetic[[#This Row],[AADL Maximum Cost]],0)
)</f>
        <v/>
      </c>
      <c r="J16" s="109"/>
      <c r="K16" s="109"/>
      <c r="L16" s="109"/>
      <c r="M16" s="109"/>
      <c r="N16" s="109"/>
    </row>
    <row r="17" spans="1:14" x14ac:dyDescent="0.2">
      <c r="A17" s="38">
        <v>14</v>
      </c>
      <c r="B17" s="46" t="s">
        <v>105</v>
      </c>
      <c r="C17" s="40" t="s">
        <v>232</v>
      </c>
      <c r="D17" s="41">
        <v>116.47</v>
      </c>
      <c r="E17" s="49">
        <v>3610.903600000001</v>
      </c>
      <c r="F17" s="52">
        <f>tblProsthetic[[#This Row],[Input Actual Invoice Cost
(Canadian Dollars)]]*constMarkup
+tblProsthetic[[#This Row],[Added Costs]]</f>
        <v>116.47</v>
      </c>
      <c r="G17" s="71"/>
      <c r="H17" s="81" t="str">
        <f>IF(TRIM(tblProsthetic[[#This Row],[Input Actual Invoice Cost
(Canadian Dollars)]])="","",
MIN(tblProsthetic[[#This Row],[Calculated Cost]],tblProsthetic[[#This Row],[AADL Maximum Cost]])
)</f>
        <v/>
      </c>
      <c r="I17" s="56" t="str">
        <f>IF(TRIM(tblProsthetic[[#This Row],[Input Actual Invoice Cost
(Canadian Dollars)]])="","",
MAX(tblProsthetic[[#This Row],[Calculated Cost]]-tblProsthetic[[#This Row],[AADL Maximum Cost]],0)
)</f>
        <v/>
      </c>
      <c r="J17" s="109"/>
      <c r="K17" s="109"/>
      <c r="L17" s="109"/>
      <c r="M17" s="109"/>
      <c r="N17" s="109"/>
    </row>
    <row r="18" spans="1:14" x14ac:dyDescent="0.2">
      <c r="A18" s="38">
        <v>15</v>
      </c>
      <c r="B18" s="46" t="s">
        <v>139</v>
      </c>
      <c r="C18" s="40" t="s">
        <v>198</v>
      </c>
      <c r="D18" s="41">
        <v>729.87999999999988</v>
      </c>
      <c r="E18" s="49">
        <v>6791.1856000000007</v>
      </c>
      <c r="F18" s="52">
        <f>tblProsthetic[[#This Row],[Input Actual Invoice Cost
(Canadian Dollars)]]*constMarkup
+tblProsthetic[[#This Row],[Added Costs]]</f>
        <v>729.87999999999988</v>
      </c>
      <c r="G18" s="71"/>
      <c r="H18" s="81" t="str">
        <f>IF(TRIM(tblProsthetic[[#This Row],[Input Actual Invoice Cost
(Canadian Dollars)]])="","",
MIN(tblProsthetic[[#This Row],[Calculated Cost]],tblProsthetic[[#This Row],[AADL Maximum Cost]])
)</f>
        <v/>
      </c>
      <c r="I18" s="56" t="str">
        <f>IF(TRIM(tblProsthetic[[#This Row],[Input Actual Invoice Cost
(Canadian Dollars)]])="","",
MAX(tblProsthetic[[#This Row],[Calculated Cost]]-tblProsthetic[[#This Row],[AADL Maximum Cost]],0)
)</f>
        <v/>
      </c>
      <c r="J18" s="109"/>
      <c r="K18" s="109"/>
      <c r="L18" s="109"/>
      <c r="M18" s="109"/>
      <c r="N18" s="109"/>
    </row>
    <row r="19" spans="1:14" x14ac:dyDescent="0.2">
      <c r="A19" s="38">
        <v>16</v>
      </c>
      <c r="B19" s="47" t="s">
        <v>4</v>
      </c>
      <c r="C19" s="40" t="s">
        <v>199</v>
      </c>
      <c r="D19" s="41">
        <v>729.87999999999988</v>
      </c>
      <c r="E19" s="49">
        <v>1693.1584</v>
      </c>
      <c r="F19" s="52">
        <f>tblProsthetic[[#This Row],[Input Actual Invoice Cost
(Canadian Dollars)]]*constMarkup
+tblProsthetic[[#This Row],[Added Costs]]</f>
        <v>729.87999999999988</v>
      </c>
      <c r="G19" s="71"/>
      <c r="H19" s="81" t="str">
        <f>IF(TRIM(tblProsthetic[[#This Row],[Input Actual Invoice Cost
(Canadian Dollars)]])="","",
MIN(tblProsthetic[[#This Row],[Calculated Cost]],tblProsthetic[[#This Row],[AADL Maximum Cost]])
)</f>
        <v/>
      </c>
      <c r="I19" s="56" t="str">
        <f>IF(TRIM(tblProsthetic[[#This Row],[Input Actual Invoice Cost
(Canadian Dollars)]])="","",
MAX(tblProsthetic[[#This Row],[Calculated Cost]]-tblProsthetic[[#This Row],[AADL Maximum Cost]],0)
)</f>
        <v/>
      </c>
      <c r="J19" s="109"/>
      <c r="K19" s="109"/>
      <c r="L19" s="109"/>
      <c r="M19" s="109"/>
      <c r="N19" s="109"/>
    </row>
    <row r="20" spans="1:14" x14ac:dyDescent="0.2">
      <c r="A20" s="38">
        <v>17</v>
      </c>
      <c r="B20" s="47" t="s">
        <v>5</v>
      </c>
      <c r="C20" s="40" t="s">
        <v>200</v>
      </c>
      <c r="D20" s="41">
        <v>442.22899999999998</v>
      </c>
      <c r="E20" s="49">
        <v>2741.2082000000005</v>
      </c>
      <c r="F20" s="52">
        <f>tblProsthetic[[#This Row],[Input Actual Invoice Cost
(Canadian Dollars)]]*constMarkup
+tblProsthetic[[#This Row],[Added Costs]]</f>
        <v>442.22899999999998</v>
      </c>
      <c r="G20" s="71"/>
      <c r="H20" s="81" t="str">
        <f>IF(TRIM(tblProsthetic[[#This Row],[Input Actual Invoice Cost
(Canadian Dollars)]])="","",
MIN(tblProsthetic[[#This Row],[Calculated Cost]],tblProsthetic[[#This Row],[AADL Maximum Cost]])
)</f>
        <v/>
      </c>
      <c r="I20" s="56" t="str">
        <f>IF(TRIM(tblProsthetic[[#This Row],[Input Actual Invoice Cost
(Canadian Dollars)]])="","",
MAX(tblProsthetic[[#This Row],[Calculated Cost]]-tblProsthetic[[#This Row],[AADL Maximum Cost]],0)
)</f>
        <v/>
      </c>
      <c r="J20" s="109"/>
      <c r="K20" s="109"/>
      <c r="L20" s="109"/>
      <c r="M20" s="109"/>
      <c r="N20" s="109"/>
    </row>
    <row r="21" spans="1:14" x14ac:dyDescent="0.2">
      <c r="A21" s="38">
        <v>18</v>
      </c>
      <c r="B21" s="46" t="s">
        <v>6</v>
      </c>
      <c r="C21" s="40" t="s">
        <v>201</v>
      </c>
      <c r="D21" s="41">
        <v>432.31</v>
      </c>
      <c r="E21" s="49">
        <v>2467.4732000000004</v>
      </c>
      <c r="F21" s="52">
        <f>tblProsthetic[[#This Row],[Input Actual Invoice Cost
(Canadian Dollars)]]*constMarkup
+tblProsthetic[[#This Row],[Added Costs]]</f>
        <v>432.31</v>
      </c>
      <c r="G21" s="71"/>
      <c r="H21" s="81" t="str">
        <f>IF(TRIM(tblProsthetic[[#This Row],[Input Actual Invoice Cost
(Canadian Dollars)]])="","",
MIN(tblProsthetic[[#This Row],[Calculated Cost]],tblProsthetic[[#This Row],[AADL Maximum Cost]])
)</f>
        <v/>
      </c>
      <c r="I21" s="56" t="str">
        <f>IF(TRIM(tblProsthetic[[#This Row],[Input Actual Invoice Cost
(Canadian Dollars)]])="","",
MAX(tblProsthetic[[#This Row],[Calculated Cost]]-tblProsthetic[[#This Row],[AADL Maximum Cost]],0)
)</f>
        <v/>
      </c>
      <c r="J21" s="109"/>
      <c r="K21" s="109"/>
      <c r="L21" s="109"/>
      <c r="M21" s="109"/>
      <c r="N21" s="109"/>
    </row>
    <row r="22" spans="1:14" x14ac:dyDescent="0.2">
      <c r="A22" s="38">
        <v>19</v>
      </c>
      <c r="B22" s="47" t="s">
        <v>7</v>
      </c>
      <c r="C22" s="40" t="s">
        <v>202</v>
      </c>
      <c r="D22" s="41">
        <v>557.28939999999989</v>
      </c>
      <c r="E22" s="49">
        <v>6694.8894000000009</v>
      </c>
      <c r="F22" s="52">
        <f>tblProsthetic[[#This Row],[Input Actual Invoice Cost
(Canadian Dollars)]]*constMarkup
+tblProsthetic[[#This Row],[Added Costs]]</f>
        <v>557.28939999999989</v>
      </c>
      <c r="G22" s="71"/>
      <c r="H22" s="81" t="str">
        <f>IF(TRIM(tblProsthetic[[#This Row],[Input Actual Invoice Cost
(Canadian Dollars)]])="","",
MIN(tblProsthetic[[#This Row],[Calculated Cost]],tblProsthetic[[#This Row],[AADL Maximum Cost]])
)</f>
        <v/>
      </c>
      <c r="I22" s="56" t="str">
        <f>IF(TRIM(tblProsthetic[[#This Row],[Input Actual Invoice Cost
(Canadian Dollars)]])="","",
MAX(tblProsthetic[[#This Row],[Calculated Cost]]-tblProsthetic[[#This Row],[AADL Maximum Cost]],0)
)</f>
        <v/>
      </c>
      <c r="J22" s="109"/>
      <c r="K22" s="109"/>
      <c r="L22" s="109"/>
      <c r="M22" s="109"/>
      <c r="N22" s="109"/>
    </row>
    <row r="23" spans="1:14" x14ac:dyDescent="0.2">
      <c r="A23" s="38">
        <v>20</v>
      </c>
      <c r="B23" s="46" t="s">
        <v>145</v>
      </c>
      <c r="C23" s="40" t="s">
        <v>203</v>
      </c>
      <c r="D23" s="41">
        <v>557.28939999999989</v>
      </c>
      <c r="E23" s="49">
        <v>5029.4494000000004</v>
      </c>
      <c r="F23" s="52">
        <f>tblProsthetic[[#This Row],[Input Actual Invoice Cost
(Canadian Dollars)]]*constMarkup
+tblProsthetic[[#This Row],[Added Costs]]</f>
        <v>557.28939999999989</v>
      </c>
      <c r="G23" s="71"/>
      <c r="H23" s="81" t="str">
        <f>IF(TRIM(tblProsthetic[[#This Row],[Input Actual Invoice Cost
(Canadian Dollars)]])="","",
MIN(tblProsthetic[[#This Row],[Calculated Cost]],tblProsthetic[[#This Row],[AADL Maximum Cost]])
)</f>
        <v/>
      </c>
      <c r="I23" s="56" t="str">
        <f>IF(TRIM(tblProsthetic[[#This Row],[Input Actual Invoice Cost
(Canadian Dollars)]])="","",
MAX(tblProsthetic[[#This Row],[Calculated Cost]]-tblProsthetic[[#This Row],[AADL Maximum Cost]],0)
)</f>
        <v/>
      </c>
      <c r="J23" s="109"/>
      <c r="K23" s="109"/>
      <c r="L23" s="109"/>
      <c r="M23" s="109"/>
      <c r="N23" s="109"/>
    </row>
    <row r="24" spans="1:14" x14ac:dyDescent="0.2">
      <c r="A24" s="38">
        <v>21</v>
      </c>
      <c r="B24" s="46" t="s">
        <v>8</v>
      </c>
      <c r="C24" s="40" t="s">
        <v>204</v>
      </c>
      <c r="D24" s="41">
        <v>674.33359999999993</v>
      </c>
      <c r="E24" s="49">
        <v>7845.6936000000005</v>
      </c>
      <c r="F24" s="52">
        <f>tblProsthetic[[#This Row],[Input Actual Invoice Cost
(Canadian Dollars)]]*constMarkup
+tblProsthetic[[#This Row],[Added Costs]]</f>
        <v>674.33359999999993</v>
      </c>
      <c r="G24" s="71"/>
      <c r="H24" s="81" t="str">
        <f>IF(TRIM(tblProsthetic[[#This Row],[Input Actual Invoice Cost
(Canadian Dollars)]])="","",
MIN(tblProsthetic[[#This Row],[Calculated Cost]],tblProsthetic[[#This Row],[AADL Maximum Cost]])
)</f>
        <v/>
      </c>
      <c r="I24" s="56" t="str">
        <f>IF(TRIM(tblProsthetic[[#This Row],[Input Actual Invoice Cost
(Canadian Dollars)]])="","",
MAX(tblProsthetic[[#This Row],[Calculated Cost]]-tblProsthetic[[#This Row],[AADL Maximum Cost]],0)
)</f>
        <v/>
      </c>
      <c r="J24" s="109"/>
      <c r="K24" s="109"/>
      <c r="L24" s="109"/>
      <c r="M24" s="109"/>
      <c r="N24" s="109"/>
    </row>
    <row r="25" spans="1:14" x14ac:dyDescent="0.2">
      <c r="A25" s="38">
        <v>22</v>
      </c>
      <c r="B25" s="46" t="s">
        <v>88</v>
      </c>
      <c r="C25" s="40" t="s">
        <v>205</v>
      </c>
      <c r="D25" s="41">
        <v>702.96999999999991</v>
      </c>
      <c r="E25" s="49">
        <v>1345.7156000000002</v>
      </c>
      <c r="F25" s="52">
        <f>tblProsthetic[[#This Row],[Input Actual Invoice Cost
(Canadian Dollars)]]*constMarkup
+tblProsthetic[[#This Row],[Added Costs]]</f>
        <v>702.96999999999991</v>
      </c>
      <c r="G25" s="71"/>
      <c r="H25" s="81" t="str">
        <f>IF(TRIM(tblProsthetic[[#This Row],[Input Actual Invoice Cost
(Canadian Dollars)]])="","",
MIN(tblProsthetic[[#This Row],[Calculated Cost]],tblProsthetic[[#This Row],[AADL Maximum Cost]])
)</f>
        <v/>
      </c>
      <c r="I25" s="56" t="str">
        <f>IF(TRIM(tblProsthetic[[#This Row],[Input Actual Invoice Cost
(Canadian Dollars)]])="","",
MAX(tblProsthetic[[#This Row],[Calculated Cost]]-tblProsthetic[[#This Row],[AADL Maximum Cost]],0)
)</f>
        <v/>
      </c>
      <c r="J25" s="109"/>
      <c r="K25" s="109"/>
      <c r="L25" s="109"/>
      <c r="M25" s="109"/>
      <c r="N25" s="109"/>
    </row>
    <row r="26" spans="1:14" x14ac:dyDescent="0.2">
      <c r="A26" s="38">
        <v>23</v>
      </c>
      <c r="B26" s="46" t="s">
        <v>9</v>
      </c>
      <c r="C26" s="40" t="s">
        <v>206</v>
      </c>
      <c r="D26" s="41">
        <v>829.06999999999994</v>
      </c>
      <c r="E26" s="49">
        <v>4202.2966400000005</v>
      </c>
      <c r="F26" s="52">
        <f>tblProsthetic[[#This Row],[Input Actual Invoice Cost
(Canadian Dollars)]]*constMarkup
+tblProsthetic[[#This Row],[Added Costs]]</f>
        <v>829.06999999999994</v>
      </c>
      <c r="G26" s="71"/>
      <c r="H26" s="81" t="str">
        <f>IF(TRIM(tblProsthetic[[#This Row],[Input Actual Invoice Cost
(Canadian Dollars)]])="","",
MIN(tblProsthetic[[#This Row],[Calculated Cost]],tblProsthetic[[#This Row],[AADL Maximum Cost]])
)</f>
        <v/>
      </c>
      <c r="I26" s="56" t="str">
        <f>IF(TRIM(tblProsthetic[[#This Row],[Input Actual Invoice Cost
(Canadian Dollars)]])="","",
MAX(tblProsthetic[[#This Row],[Calculated Cost]]-tblProsthetic[[#This Row],[AADL Maximum Cost]],0)
)</f>
        <v/>
      </c>
      <c r="J26" s="109"/>
      <c r="K26" s="109"/>
      <c r="L26" s="109"/>
      <c r="M26" s="109"/>
      <c r="N26" s="109"/>
    </row>
    <row r="27" spans="1:14" x14ac:dyDescent="0.2">
      <c r="A27" s="38">
        <v>24</v>
      </c>
      <c r="B27" s="46" t="s">
        <v>10</v>
      </c>
      <c r="C27" s="40" t="s">
        <v>207</v>
      </c>
      <c r="D27" s="41">
        <v>729.87999999999988</v>
      </c>
      <c r="E27" s="49">
        <v>4621.8239999999996</v>
      </c>
      <c r="F27" s="52">
        <f>tblProsthetic[[#This Row],[Input Actual Invoice Cost
(Canadian Dollars)]]*constMarkup
+tblProsthetic[[#This Row],[Added Costs]]</f>
        <v>729.87999999999988</v>
      </c>
      <c r="G27" s="71"/>
      <c r="H27" s="81" t="str">
        <f>IF(TRIM(tblProsthetic[[#This Row],[Input Actual Invoice Cost
(Canadian Dollars)]])="","",
MIN(tblProsthetic[[#This Row],[Calculated Cost]],tblProsthetic[[#This Row],[AADL Maximum Cost]])
)</f>
        <v/>
      </c>
      <c r="I27" s="56" t="str">
        <f>IF(TRIM(tblProsthetic[[#This Row],[Input Actual Invoice Cost
(Canadian Dollars)]])="","",
MAX(tblProsthetic[[#This Row],[Calculated Cost]]-tblProsthetic[[#This Row],[AADL Maximum Cost]],0)
)</f>
        <v/>
      </c>
      <c r="J27" s="109"/>
      <c r="K27" s="109"/>
      <c r="L27" s="109"/>
      <c r="M27" s="109"/>
      <c r="N27" s="109"/>
    </row>
    <row r="28" spans="1:14" x14ac:dyDescent="0.2">
      <c r="A28" s="38">
        <v>25</v>
      </c>
      <c r="B28" s="46" t="s">
        <v>94</v>
      </c>
      <c r="C28" s="40" t="s">
        <v>231</v>
      </c>
      <c r="D28" s="41">
        <v>58.234999999999999</v>
      </c>
      <c r="E28" s="49">
        <v>365.11500000000001</v>
      </c>
      <c r="F28" s="52">
        <f>tblProsthetic[[#This Row],[Input Actual Invoice Cost
(Canadian Dollars)]]*constMarkup
+tblProsthetic[[#This Row],[Added Costs]]</f>
        <v>58.234999999999999</v>
      </c>
      <c r="G28" s="71"/>
      <c r="H28" s="81" t="str">
        <f>IF(TRIM(tblProsthetic[[#This Row],[Input Actual Invoice Cost
(Canadian Dollars)]])="","",
MIN(tblProsthetic[[#This Row],[Calculated Cost]],tblProsthetic[[#This Row],[AADL Maximum Cost]])
)</f>
        <v/>
      </c>
      <c r="I28" s="56" t="str">
        <f>IF(TRIM(tblProsthetic[[#This Row],[Input Actual Invoice Cost
(Canadian Dollars)]])="","",
MAX(tblProsthetic[[#This Row],[Calculated Cost]]-tblProsthetic[[#This Row],[AADL Maximum Cost]],0)
)</f>
        <v/>
      </c>
      <c r="J28" s="109"/>
      <c r="K28" s="109"/>
      <c r="L28" s="109"/>
      <c r="M28" s="109"/>
      <c r="N28" s="109"/>
    </row>
    <row r="29" spans="1:14" x14ac:dyDescent="0.2">
      <c r="A29" s="38">
        <v>26</v>
      </c>
      <c r="B29" s="46" t="s">
        <v>11</v>
      </c>
      <c r="C29" s="40" t="s">
        <v>208</v>
      </c>
      <c r="D29" s="41">
        <v>58.234999999999999</v>
      </c>
      <c r="E29" s="49">
        <v>176.41124000000002</v>
      </c>
      <c r="F29" s="52">
        <f>tblProsthetic[[#This Row],[Input Actual Invoice Cost
(Canadian Dollars)]]*constMarkup
+tblProsthetic[[#This Row],[Added Costs]]</f>
        <v>58.234999999999999</v>
      </c>
      <c r="G29" s="71"/>
      <c r="H29" s="81" t="str">
        <f>IF(TRIM(tblProsthetic[[#This Row],[Input Actual Invoice Cost
(Canadian Dollars)]])="","",
MIN(tblProsthetic[[#This Row],[Calculated Cost]],tblProsthetic[[#This Row],[AADL Maximum Cost]])
)</f>
        <v/>
      </c>
      <c r="I29" s="56" t="str">
        <f>IF(TRIM(tblProsthetic[[#This Row],[Input Actual Invoice Cost
(Canadian Dollars)]])="","",
MAX(tblProsthetic[[#This Row],[Calculated Cost]]-tblProsthetic[[#This Row],[AADL Maximum Cost]],0)
)</f>
        <v/>
      </c>
      <c r="J29" s="109"/>
      <c r="K29" s="109"/>
      <c r="L29" s="109"/>
      <c r="M29" s="109"/>
      <c r="N29" s="109"/>
    </row>
    <row r="30" spans="1:14" x14ac:dyDescent="0.2">
      <c r="A30" s="38">
        <v>27</v>
      </c>
      <c r="B30" s="46" t="s">
        <v>12</v>
      </c>
      <c r="C30" s="40" t="s">
        <v>209</v>
      </c>
      <c r="D30" s="41">
        <v>1269.4735999999998</v>
      </c>
      <c r="E30" s="49">
        <v>4005.5216</v>
      </c>
      <c r="F30" s="52">
        <f>tblProsthetic[[#This Row],[Input Actual Invoice Cost
(Canadian Dollars)]]*constMarkup
+tblProsthetic[[#This Row],[Added Costs]]</f>
        <v>1269.4735999999998</v>
      </c>
      <c r="G30" s="71"/>
      <c r="H30" s="81" t="str">
        <f>IF(TRIM(tblProsthetic[[#This Row],[Input Actual Invoice Cost
(Canadian Dollars)]])="","",
MIN(tblProsthetic[[#This Row],[Calculated Cost]],tblProsthetic[[#This Row],[AADL Maximum Cost]])
)</f>
        <v/>
      </c>
      <c r="I30" s="56" t="str">
        <f>IF(TRIM(tblProsthetic[[#This Row],[Input Actual Invoice Cost
(Canadian Dollars)]])="","",
MAX(tblProsthetic[[#This Row],[Calculated Cost]]-tblProsthetic[[#This Row],[AADL Maximum Cost]],0)
)</f>
        <v/>
      </c>
      <c r="J30" s="109"/>
      <c r="K30" s="109"/>
      <c r="L30" s="109"/>
      <c r="M30" s="109"/>
      <c r="N30" s="109"/>
    </row>
    <row r="31" spans="1:14" x14ac:dyDescent="0.2">
      <c r="A31" s="38">
        <v>28</v>
      </c>
      <c r="B31" s="46" t="s">
        <v>13</v>
      </c>
      <c r="C31" s="40" t="s">
        <v>210</v>
      </c>
      <c r="D31" s="41">
        <v>408.50439999999998</v>
      </c>
      <c r="E31" s="49">
        <v>4412.5044000000007</v>
      </c>
      <c r="F31" s="52">
        <f>tblProsthetic[[#This Row],[Input Actual Invoice Cost
(Canadian Dollars)]]*constMarkup
+tblProsthetic[[#This Row],[Added Costs]]</f>
        <v>408.50439999999998</v>
      </c>
      <c r="G31" s="71"/>
      <c r="H31" s="81" t="str">
        <f>IF(TRIM(tblProsthetic[[#This Row],[Input Actual Invoice Cost
(Canadian Dollars)]])="","",
MIN(tblProsthetic[[#This Row],[Calculated Cost]],tblProsthetic[[#This Row],[AADL Maximum Cost]])
)</f>
        <v/>
      </c>
      <c r="I31" s="56" t="str">
        <f>IF(TRIM(tblProsthetic[[#This Row],[Input Actual Invoice Cost
(Canadian Dollars)]])="","",
MAX(tblProsthetic[[#This Row],[Calculated Cost]]-tblProsthetic[[#This Row],[AADL Maximum Cost]],0)
)</f>
        <v/>
      </c>
      <c r="J31" s="109"/>
      <c r="K31" s="109"/>
      <c r="L31" s="109"/>
      <c r="M31" s="109"/>
      <c r="N31" s="109"/>
    </row>
    <row r="32" spans="1:14" x14ac:dyDescent="0.2">
      <c r="A32" s="38">
        <v>29</v>
      </c>
      <c r="B32" s="46" t="s">
        <v>14</v>
      </c>
      <c r="C32" s="40" t="s">
        <v>211</v>
      </c>
      <c r="D32" s="41">
        <v>458.0994</v>
      </c>
      <c r="E32" s="49">
        <v>3821.4594000000002</v>
      </c>
      <c r="F32" s="52">
        <f>tblProsthetic[[#This Row],[Input Actual Invoice Cost
(Canadian Dollars)]]*constMarkup
+tblProsthetic[[#This Row],[Added Costs]]</f>
        <v>458.0994</v>
      </c>
      <c r="G32" s="71"/>
      <c r="H32" s="81" t="str">
        <f>IF(TRIM(tblProsthetic[[#This Row],[Input Actual Invoice Cost
(Canadian Dollars)]])="","",
MIN(tblProsthetic[[#This Row],[Calculated Cost]],tblProsthetic[[#This Row],[AADL Maximum Cost]])
)</f>
        <v/>
      </c>
      <c r="I32" s="56" t="str">
        <f>IF(TRIM(tblProsthetic[[#This Row],[Input Actual Invoice Cost
(Canadian Dollars)]])="","",
MAX(tblProsthetic[[#This Row],[Calculated Cost]]-tblProsthetic[[#This Row],[AADL Maximum Cost]],0)
)</f>
        <v/>
      </c>
      <c r="J32" s="109"/>
      <c r="K32" s="109"/>
      <c r="L32" s="109"/>
      <c r="M32" s="109"/>
      <c r="N32" s="109"/>
    </row>
    <row r="33" spans="1:14" x14ac:dyDescent="0.2">
      <c r="A33" s="38">
        <v>30</v>
      </c>
      <c r="B33" s="46" t="s">
        <v>29</v>
      </c>
      <c r="C33" s="40" t="s">
        <v>212</v>
      </c>
      <c r="D33" s="41">
        <v>210.12439999999998</v>
      </c>
      <c r="E33" s="49">
        <v>1383.7724000000001</v>
      </c>
      <c r="F33" s="52">
        <f>tblProsthetic[[#This Row],[Input Actual Invoice Cost
(Canadian Dollars)]]*constMarkup
+tblProsthetic[[#This Row],[Added Costs]]</f>
        <v>210.12439999999998</v>
      </c>
      <c r="G33" s="71"/>
      <c r="H33" s="81" t="str">
        <f>IF(TRIM(tblProsthetic[[#This Row],[Input Actual Invoice Cost
(Canadian Dollars)]])="","",
MIN(tblProsthetic[[#This Row],[Calculated Cost]],tblProsthetic[[#This Row],[AADL Maximum Cost]])
)</f>
        <v/>
      </c>
      <c r="I33" s="56" t="str">
        <f>IF(TRIM(tblProsthetic[[#This Row],[Input Actual Invoice Cost
(Canadian Dollars)]])="","",
MAX(tblProsthetic[[#This Row],[Calculated Cost]]-tblProsthetic[[#This Row],[AADL Maximum Cost]],0)
)</f>
        <v/>
      </c>
      <c r="J33" s="109"/>
      <c r="K33" s="109"/>
      <c r="L33" s="109"/>
      <c r="M33" s="109"/>
      <c r="N33" s="109"/>
    </row>
    <row r="34" spans="1:14" x14ac:dyDescent="0.2">
      <c r="A34" s="38">
        <v>31</v>
      </c>
      <c r="B34" s="46" t="s">
        <v>15</v>
      </c>
      <c r="C34" s="40" t="s">
        <v>214</v>
      </c>
      <c r="D34" s="41">
        <v>630.68999999999994</v>
      </c>
      <c r="E34" s="49">
        <v>6678.6900000000014</v>
      </c>
      <c r="F34" s="52">
        <f>tblProsthetic[[#This Row],[Input Actual Invoice Cost
(Canadian Dollars)]]*constMarkup
+tblProsthetic[[#This Row],[Added Costs]]</f>
        <v>630.68999999999994</v>
      </c>
      <c r="G34" s="71"/>
      <c r="H34" s="81" t="str">
        <f>IF(TRIM(tblProsthetic[[#This Row],[Input Actual Invoice Cost
(Canadian Dollars)]])="","",
MIN(tblProsthetic[[#This Row],[Calculated Cost]],tblProsthetic[[#This Row],[AADL Maximum Cost]])
)</f>
        <v/>
      </c>
      <c r="I34" s="56" t="str">
        <f>IF(TRIM(tblProsthetic[[#This Row],[Input Actual Invoice Cost
(Canadian Dollars)]])="","",
MAX(tblProsthetic[[#This Row],[Calculated Cost]]-tblProsthetic[[#This Row],[AADL Maximum Cost]],0)
)</f>
        <v/>
      </c>
      <c r="J34" s="109"/>
      <c r="K34" s="109"/>
      <c r="L34" s="109"/>
      <c r="M34" s="109"/>
      <c r="N34" s="109"/>
    </row>
    <row r="35" spans="1:14" x14ac:dyDescent="0.2">
      <c r="A35" s="38">
        <v>32</v>
      </c>
      <c r="B35" s="46" t="s">
        <v>96</v>
      </c>
      <c r="C35" s="40" t="s">
        <v>215</v>
      </c>
      <c r="D35" s="41">
        <v>58.234999999999999</v>
      </c>
      <c r="E35" s="49">
        <v>82.259</v>
      </c>
      <c r="F35" s="52">
        <f>tblProsthetic[[#This Row],[Input Actual Invoice Cost
(Canadian Dollars)]]*constMarkup
+tblProsthetic[[#This Row],[Added Costs]]</f>
        <v>58.234999999999999</v>
      </c>
      <c r="G35" s="71"/>
      <c r="H35" s="81" t="str">
        <f>IF(TRIM(tblProsthetic[[#This Row],[Input Actual Invoice Cost
(Canadian Dollars)]])="","",
MIN(tblProsthetic[[#This Row],[Calculated Cost]],tblProsthetic[[#This Row],[AADL Maximum Cost]])
)</f>
        <v/>
      </c>
      <c r="I35" s="56" t="str">
        <f>IF(TRIM(tblProsthetic[[#This Row],[Input Actual Invoice Cost
(Canadian Dollars)]])="","",
MAX(tblProsthetic[[#This Row],[Calculated Cost]]-tblProsthetic[[#This Row],[AADL Maximum Cost]],0)
)</f>
        <v/>
      </c>
      <c r="J35" s="109"/>
      <c r="K35" s="109"/>
      <c r="L35" s="109"/>
      <c r="M35" s="109"/>
      <c r="N35" s="109"/>
    </row>
    <row r="36" spans="1:14" x14ac:dyDescent="0.2">
      <c r="A36" s="38">
        <v>33</v>
      </c>
      <c r="B36" s="46" t="s">
        <v>16</v>
      </c>
      <c r="C36" s="40" t="s">
        <v>216</v>
      </c>
      <c r="D36" s="41">
        <v>116.47</v>
      </c>
      <c r="E36" s="49">
        <v>2962.1100000000006</v>
      </c>
      <c r="F36" s="52">
        <f>tblProsthetic[[#This Row],[Input Actual Invoice Cost
(Canadian Dollars)]]*constMarkup
+tblProsthetic[[#This Row],[Added Costs]]</f>
        <v>116.47</v>
      </c>
      <c r="G36" s="71"/>
      <c r="H36" s="81" t="str">
        <f>IF(TRIM(tblProsthetic[[#This Row],[Input Actual Invoice Cost
(Canadian Dollars)]])="","",
MIN(tblProsthetic[[#This Row],[Calculated Cost]],tblProsthetic[[#This Row],[AADL Maximum Cost]])
)</f>
        <v/>
      </c>
      <c r="I36" s="56" t="str">
        <f>IF(TRIM(tblProsthetic[[#This Row],[Input Actual Invoice Cost
(Canadian Dollars)]])="","",
MAX(tblProsthetic[[#This Row],[Calculated Cost]]-tblProsthetic[[#This Row],[AADL Maximum Cost]],0)
)</f>
        <v/>
      </c>
      <c r="J36" s="109"/>
      <c r="K36" s="109"/>
      <c r="L36" s="109"/>
      <c r="M36" s="109"/>
      <c r="N36" s="109"/>
    </row>
    <row r="37" spans="1:14" x14ac:dyDescent="0.2">
      <c r="A37" s="38">
        <v>34</v>
      </c>
      <c r="B37" s="46" t="s">
        <v>17</v>
      </c>
      <c r="C37" s="40" t="s">
        <v>213</v>
      </c>
      <c r="D37" s="41">
        <v>116.47</v>
      </c>
      <c r="E37" s="49">
        <v>850.56280000000015</v>
      </c>
      <c r="F37" s="52">
        <f>tblProsthetic[[#This Row],[Input Actual Invoice Cost
(Canadian Dollars)]]*constMarkup
+tblProsthetic[[#This Row],[Added Costs]]</f>
        <v>116.47</v>
      </c>
      <c r="G37" s="71"/>
      <c r="H37" s="81" t="str">
        <f>IF(TRIM(tblProsthetic[[#This Row],[Input Actual Invoice Cost
(Canadian Dollars)]])="","",
MIN(tblProsthetic[[#This Row],[Calculated Cost]],tblProsthetic[[#This Row],[AADL Maximum Cost]])
)</f>
        <v/>
      </c>
      <c r="I37" s="56" t="str">
        <f>IF(TRIM(tblProsthetic[[#This Row],[Input Actual Invoice Cost
(Canadian Dollars)]])="","",
MAX(tblProsthetic[[#This Row],[Calculated Cost]]-tblProsthetic[[#This Row],[AADL Maximum Cost]],0)
)</f>
        <v/>
      </c>
      <c r="J37" s="109"/>
      <c r="K37" s="109"/>
      <c r="L37" s="109"/>
      <c r="M37" s="109"/>
      <c r="N37" s="109"/>
    </row>
    <row r="38" spans="1:14" x14ac:dyDescent="0.2">
      <c r="A38" s="38">
        <v>35</v>
      </c>
      <c r="B38" s="46" t="s">
        <v>18</v>
      </c>
      <c r="C38" s="40" t="s">
        <v>233</v>
      </c>
      <c r="D38" s="41">
        <v>157.42500000000001</v>
      </c>
      <c r="E38" s="49">
        <v>539.56899999999996</v>
      </c>
      <c r="F38" s="52">
        <f>tblProsthetic[[#This Row],[Input Actual Invoice Cost
(Canadian Dollars)]]*constMarkup
+tblProsthetic[[#This Row],[Added Costs]]</f>
        <v>157.42500000000001</v>
      </c>
      <c r="G38" s="71"/>
      <c r="H38" s="81" t="str">
        <f>IF(TRIM(tblProsthetic[[#This Row],[Input Actual Invoice Cost
(Canadian Dollars)]])="","",
MIN(tblProsthetic[[#This Row],[Calculated Cost]],tblProsthetic[[#This Row],[AADL Maximum Cost]])
)</f>
        <v/>
      </c>
      <c r="I38" s="56" t="str">
        <f>IF(TRIM(tblProsthetic[[#This Row],[Input Actual Invoice Cost
(Canadian Dollars)]])="","",
MAX(tblProsthetic[[#This Row],[Calculated Cost]]-tblProsthetic[[#This Row],[AADL Maximum Cost]],0)
)</f>
        <v/>
      </c>
      <c r="J38" s="109"/>
      <c r="K38" s="109"/>
      <c r="L38" s="109"/>
      <c r="M38" s="109"/>
      <c r="N38" s="109"/>
    </row>
    <row r="39" spans="1:14" x14ac:dyDescent="0.2">
      <c r="A39" s="38">
        <v>36</v>
      </c>
      <c r="B39" s="46" t="s">
        <v>19</v>
      </c>
      <c r="C39" s="40" t="s">
        <v>235</v>
      </c>
      <c r="D39" s="41">
        <v>157.42500000000001</v>
      </c>
      <c r="E39" s="49">
        <v>757.07299999999998</v>
      </c>
      <c r="F39" s="52">
        <f>tblProsthetic[[#This Row],[Input Actual Invoice Cost
(Canadian Dollars)]]*constMarkup
+tblProsthetic[[#This Row],[Added Costs]]</f>
        <v>157.42500000000001</v>
      </c>
      <c r="G39" s="71"/>
      <c r="H39" s="81" t="str">
        <f>IF(TRIM(tblProsthetic[[#This Row],[Input Actual Invoice Cost
(Canadian Dollars)]])="","",
MIN(tblProsthetic[[#This Row],[Calculated Cost]],tblProsthetic[[#This Row],[AADL Maximum Cost]])
)</f>
        <v/>
      </c>
      <c r="I39" s="56" t="str">
        <f>IF(TRIM(tblProsthetic[[#This Row],[Input Actual Invoice Cost
(Canadian Dollars)]])="","",
MAX(tblProsthetic[[#This Row],[Calculated Cost]]-tblProsthetic[[#This Row],[AADL Maximum Cost]],0)
)</f>
        <v/>
      </c>
      <c r="J39" s="109"/>
      <c r="K39" s="109"/>
      <c r="L39" s="109"/>
      <c r="M39" s="109"/>
      <c r="N39" s="109"/>
    </row>
    <row r="40" spans="1:14" x14ac:dyDescent="0.2">
      <c r="A40" s="38">
        <v>37</v>
      </c>
      <c r="B40" s="46" t="s">
        <v>102</v>
      </c>
      <c r="C40" s="40" t="s">
        <v>187</v>
      </c>
      <c r="D40" s="41">
        <v>9.9190000000000005</v>
      </c>
      <c r="E40" s="49">
        <v>15.295000000000002</v>
      </c>
      <c r="F40" s="52">
        <f>tblProsthetic[[#This Row],[Input Actual Invoice Cost
(Canadian Dollars)]]*constMarkup
+tblProsthetic[[#This Row],[Added Costs]]</f>
        <v>9.9190000000000005</v>
      </c>
      <c r="G40" s="71"/>
      <c r="H40" s="81" t="str">
        <f>IF(TRIM(tblProsthetic[[#This Row],[Input Actual Invoice Cost
(Canadian Dollars)]])="","",
MIN(tblProsthetic[[#This Row],[Calculated Cost]],tblProsthetic[[#This Row],[AADL Maximum Cost]])
)</f>
        <v/>
      </c>
      <c r="I40" s="56" t="str">
        <f>IF(TRIM(tblProsthetic[[#This Row],[Input Actual Invoice Cost
(Canadian Dollars)]])="","",
MAX(tblProsthetic[[#This Row],[Calculated Cost]]-tblProsthetic[[#This Row],[AADL Maximum Cost]],0)
)</f>
        <v/>
      </c>
      <c r="J40" s="109"/>
      <c r="K40" s="109"/>
      <c r="L40" s="109"/>
      <c r="M40" s="109"/>
      <c r="N40" s="109"/>
    </row>
    <row r="41" spans="1:14" x14ac:dyDescent="0.2">
      <c r="A41" s="38">
        <v>38</v>
      </c>
      <c r="B41" s="46" t="s">
        <v>30</v>
      </c>
      <c r="C41" s="40" t="s">
        <v>186</v>
      </c>
      <c r="D41" s="41">
        <v>158.42500000000001</v>
      </c>
      <c r="E41" s="49">
        <v>780.02499999999998</v>
      </c>
      <c r="F41" s="52">
        <f>tblProsthetic[[#This Row],[Input Actual Invoice Cost
(Canadian Dollars)]]*constMarkup
+tblProsthetic[[#This Row],[Added Costs]]</f>
        <v>158.42500000000001</v>
      </c>
      <c r="G41" s="71"/>
      <c r="H41" s="81" t="str">
        <f>IF(TRIM(tblProsthetic[[#This Row],[Input Actual Invoice Cost
(Canadian Dollars)]])="","",
MIN(tblProsthetic[[#This Row],[Calculated Cost]],tblProsthetic[[#This Row],[AADL Maximum Cost]])
)</f>
        <v/>
      </c>
      <c r="I41" s="56" t="str">
        <f>IF(TRIM(tblProsthetic[[#This Row],[Input Actual Invoice Cost
(Canadian Dollars)]])="","",
MAX(tblProsthetic[[#This Row],[Calculated Cost]]-tblProsthetic[[#This Row],[AADL Maximum Cost]],0)
)</f>
        <v/>
      </c>
      <c r="J41" s="109"/>
      <c r="K41" s="109"/>
      <c r="L41" s="109"/>
      <c r="M41" s="109"/>
      <c r="N41" s="109"/>
    </row>
    <row r="42" spans="1:14" x14ac:dyDescent="0.2">
      <c r="A42" s="38">
        <v>39</v>
      </c>
      <c r="B42" s="46" t="s">
        <v>20</v>
      </c>
      <c r="C42" s="40" t="s">
        <v>185</v>
      </c>
      <c r="D42" s="41">
        <v>157.42500000000001</v>
      </c>
      <c r="E42" s="49">
        <v>639.84260000000006</v>
      </c>
      <c r="F42" s="52">
        <f>tblProsthetic[[#This Row],[Input Actual Invoice Cost
(Canadian Dollars)]]*constMarkup
+tblProsthetic[[#This Row],[Added Costs]]</f>
        <v>157.42500000000001</v>
      </c>
      <c r="G42" s="71"/>
      <c r="H42" s="81" t="str">
        <f>IF(TRIM(tblProsthetic[[#This Row],[Input Actual Invoice Cost
(Canadian Dollars)]])="","",
MIN(tblProsthetic[[#This Row],[Calculated Cost]],tblProsthetic[[#This Row],[AADL Maximum Cost]])
)</f>
        <v/>
      </c>
      <c r="I42" s="56" t="str">
        <f>IF(TRIM(tblProsthetic[[#This Row],[Input Actual Invoice Cost
(Canadian Dollars)]])="","",
MAX(tblProsthetic[[#This Row],[Calculated Cost]]-tblProsthetic[[#This Row],[AADL Maximum Cost]],0)
)</f>
        <v/>
      </c>
      <c r="J42" s="109"/>
      <c r="K42" s="109"/>
      <c r="L42" s="109"/>
      <c r="M42" s="109"/>
      <c r="N42" s="109"/>
    </row>
    <row r="43" spans="1:14" x14ac:dyDescent="0.2">
      <c r="A43" s="38">
        <v>40</v>
      </c>
      <c r="B43" s="46" t="s">
        <v>21</v>
      </c>
      <c r="C43" s="40" t="s">
        <v>184</v>
      </c>
      <c r="D43" s="41">
        <v>233.93</v>
      </c>
      <c r="E43" s="49">
        <v>5653.0556000000006</v>
      </c>
      <c r="F43" s="52" t="e">
        <f>tblProsthetic[[#This Row],[Input Actual Invoice Cost
(Canadian Dollars)]]*constMarkup
+tblProsthetic[[#This Row],[Added Costs]]</f>
        <v>#VALUE!</v>
      </c>
      <c r="G43" s="71" t="s">
        <v>240</v>
      </c>
      <c r="H43" s="81" t="str">
        <f>IF(TRIM(tblProsthetic[[#This Row],[Input Actual Invoice Cost
(Canadian Dollars)]])="","",
MIN(tblProsthetic[[#This Row],[Calculated Cost]],tblProsthetic[[#This Row],[AADL Maximum Cost]])
)</f>
        <v/>
      </c>
      <c r="I43" s="56" t="str">
        <f>IF(TRIM(tblProsthetic[[#This Row],[Input Actual Invoice Cost
(Canadian Dollars)]])="","",
MAX(tblProsthetic[[#This Row],[Calculated Cost]]-tblProsthetic[[#This Row],[AADL Maximum Cost]],0)
)</f>
        <v/>
      </c>
      <c r="J43" s="109"/>
      <c r="K43" s="109"/>
      <c r="L43" s="109"/>
      <c r="M43" s="109"/>
      <c r="N43" s="109"/>
    </row>
    <row r="44" spans="1:14" x14ac:dyDescent="0.2">
      <c r="A44" s="38">
        <v>41</v>
      </c>
      <c r="B44" s="46" t="s">
        <v>22</v>
      </c>
      <c r="C44" s="40" t="s">
        <v>183</v>
      </c>
      <c r="D44" s="41">
        <v>333.12</v>
      </c>
      <c r="E44" s="49">
        <v>3780.4800000000005</v>
      </c>
      <c r="F44" s="52">
        <f>tblProsthetic[[#This Row],[Input Actual Invoice Cost
(Canadian Dollars)]]*constMarkup
+tblProsthetic[[#This Row],[Added Costs]]</f>
        <v>333.12</v>
      </c>
      <c r="G44" s="71"/>
      <c r="H44" s="81" t="str">
        <f>IF(TRIM(tblProsthetic[[#This Row],[Input Actual Invoice Cost
(Canadian Dollars)]])="","",
MIN(tblProsthetic[[#This Row],[Calculated Cost]],tblProsthetic[[#This Row],[AADL Maximum Cost]])
)</f>
        <v/>
      </c>
      <c r="I44" s="56" t="str">
        <f>IF(TRIM(tblProsthetic[[#This Row],[Input Actual Invoice Cost
(Canadian Dollars)]])="","",
MAX(tblProsthetic[[#This Row],[Calculated Cost]]-tblProsthetic[[#This Row],[AADL Maximum Cost]],0)
)</f>
        <v/>
      </c>
      <c r="J44" s="109"/>
      <c r="K44" s="109"/>
      <c r="L44" s="109"/>
      <c r="M44" s="109"/>
      <c r="N44" s="109"/>
    </row>
    <row r="45" spans="1:14" x14ac:dyDescent="0.2">
      <c r="A45" s="38">
        <v>42</v>
      </c>
      <c r="B45" s="46" t="s">
        <v>97</v>
      </c>
      <c r="C45" s="40" t="s">
        <v>222</v>
      </c>
      <c r="D45" s="41">
        <v>481.90500000000003</v>
      </c>
      <c r="E45" s="49">
        <v>714.75300000000004</v>
      </c>
      <c r="F45" s="52">
        <f>tblProsthetic[[#This Row],[Input Actual Invoice Cost
(Canadian Dollars)]]*constMarkup
+tblProsthetic[[#This Row],[Added Costs]]</f>
        <v>481.90500000000003</v>
      </c>
      <c r="G45" s="71"/>
      <c r="H45" s="81" t="str">
        <f>IF(TRIM(tblProsthetic[[#This Row],[Input Actual Invoice Cost
(Canadian Dollars)]])="","",
MIN(tblProsthetic[[#This Row],[Calculated Cost]],tblProsthetic[[#This Row],[AADL Maximum Cost]])
)</f>
        <v/>
      </c>
      <c r="I45" s="56" t="str">
        <f>IF(TRIM(tblProsthetic[[#This Row],[Input Actual Invoice Cost
(Canadian Dollars)]])="","",
MAX(tblProsthetic[[#This Row],[Calculated Cost]]-tblProsthetic[[#This Row],[AADL Maximum Cost]],0)
)</f>
        <v/>
      </c>
      <c r="J45" s="109"/>
      <c r="K45" s="109"/>
      <c r="L45" s="109"/>
      <c r="M45" s="109"/>
      <c r="N45" s="109"/>
    </row>
    <row r="46" spans="1:14" x14ac:dyDescent="0.2">
      <c r="A46" s="38">
        <v>43</v>
      </c>
      <c r="B46" s="46" t="s">
        <v>23</v>
      </c>
      <c r="C46" s="40" t="s">
        <v>182</v>
      </c>
      <c r="D46" s="41">
        <v>58.234999999999999</v>
      </c>
      <c r="E46" s="49">
        <v>267.12788</v>
      </c>
      <c r="F46" s="52">
        <f>tblProsthetic[[#This Row],[Input Actual Invoice Cost
(Canadian Dollars)]]*constMarkup
+tblProsthetic[[#This Row],[Added Costs]]</f>
        <v>58.234999999999999</v>
      </c>
      <c r="G46" s="71"/>
      <c r="H46" s="81" t="str">
        <f>IF(TRIM(tblProsthetic[[#This Row],[Input Actual Invoice Cost
(Canadian Dollars)]])="","",
MIN(tblProsthetic[[#This Row],[Calculated Cost]],tblProsthetic[[#This Row],[AADL Maximum Cost]])
)</f>
        <v/>
      </c>
      <c r="I46" s="56" t="str">
        <f>IF(TRIM(tblProsthetic[[#This Row],[Input Actual Invoice Cost
(Canadian Dollars)]])="","",
MAX(tblProsthetic[[#This Row],[Calculated Cost]]-tblProsthetic[[#This Row],[AADL Maximum Cost]],0)
)</f>
        <v/>
      </c>
      <c r="J46" s="109"/>
      <c r="K46" s="109"/>
      <c r="L46" s="109"/>
      <c r="M46" s="109"/>
      <c r="N46" s="109"/>
    </row>
    <row r="47" spans="1:14" x14ac:dyDescent="0.2">
      <c r="A47" s="38">
        <v>44</v>
      </c>
      <c r="B47" s="46" t="s">
        <v>24</v>
      </c>
      <c r="C47" s="40" t="s">
        <v>181</v>
      </c>
      <c r="D47" s="41">
        <v>58.234999999999999</v>
      </c>
      <c r="E47" s="49">
        <v>699.22556000000009</v>
      </c>
      <c r="F47" s="52">
        <f>tblProsthetic[[#This Row],[Input Actual Invoice Cost
(Canadian Dollars)]]*constMarkup
+tblProsthetic[[#This Row],[Added Costs]]</f>
        <v>58.234999999999999</v>
      </c>
      <c r="G47" s="71"/>
      <c r="H47" s="81" t="str">
        <f>IF(TRIM(tblProsthetic[[#This Row],[Input Actual Invoice Cost
(Canadian Dollars)]])="","",
MIN(tblProsthetic[[#This Row],[Calculated Cost]],tblProsthetic[[#This Row],[AADL Maximum Cost]])
)</f>
        <v/>
      </c>
      <c r="I47" s="56" t="str">
        <f>IF(TRIM(tblProsthetic[[#This Row],[Input Actual Invoice Cost
(Canadian Dollars)]])="","",
MAX(tblProsthetic[[#This Row],[Calculated Cost]]-tblProsthetic[[#This Row],[AADL Maximum Cost]],0)
)</f>
        <v/>
      </c>
      <c r="J47" s="109"/>
      <c r="K47" s="109"/>
      <c r="L47" s="109"/>
      <c r="M47" s="109"/>
      <c r="N47" s="109"/>
    </row>
    <row r="48" spans="1:14" x14ac:dyDescent="0.2">
      <c r="A48" s="38">
        <v>45</v>
      </c>
      <c r="B48" s="46" t="s">
        <v>25</v>
      </c>
      <c r="C48" s="40" t="s">
        <v>180</v>
      </c>
      <c r="D48" s="41">
        <v>107.83</v>
      </c>
      <c r="E48" s="49">
        <v>330.09399999999999</v>
      </c>
      <c r="F48" s="52">
        <f>tblProsthetic[[#This Row],[Input Actual Invoice Cost
(Canadian Dollars)]]*constMarkup
+tblProsthetic[[#This Row],[Added Costs]]</f>
        <v>107.83</v>
      </c>
      <c r="G48" s="71"/>
      <c r="H48" s="81" t="str">
        <f>IF(TRIM(tblProsthetic[[#This Row],[Input Actual Invoice Cost
(Canadian Dollars)]])="","",
MIN(tblProsthetic[[#This Row],[Calculated Cost]],tblProsthetic[[#This Row],[AADL Maximum Cost]])
)</f>
        <v/>
      </c>
      <c r="I48" s="56" t="str">
        <f>IF(TRIM(tblProsthetic[[#This Row],[Input Actual Invoice Cost
(Canadian Dollars)]])="","",
MAX(tblProsthetic[[#This Row],[Calculated Cost]]-tblProsthetic[[#This Row],[AADL Maximum Cost]],0)
)</f>
        <v/>
      </c>
      <c r="J48" s="109"/>
      <c r="K48" s="109"/>
      <c r="L48" s="109"/>
      <c r="M48" s="109"/>
      <c r="N48" s="109"/>
    </row>
    <row r="49" spans="1:14" x14ac:dyDescent="0.2">
      <c r="A49" s="38">
        <v>46</v>
      </c>
      <c r="B49" s="46" t="s">
        <v>26</v>
      </c>
      <c r="C49" s="40" t="s">
        <v>179</v>
      </c>
      <c r="D49" s="41">
        <v>107.83</v>
      </c>
      <c r="E49" s="49">
        <v>448.0188</v>
      </c>
      <c r="F49" s="52">
        <f>tblProsthetic[[#This Row],[Input Actual Invoice Cost
(Canadian Dollars)]]*constMarkup
+tblProsthetic[[#This Row],[Added Costs]]</f>
        <v>107.83</v>
      </c>
      <c r="G49" s="71"/>
      <c r="H49" s="81" t="str">
        <f>IF(TRIM(tblProsthetic[[#This Row],[Input Actual Invoice Cost
(Canadian Dollars)]])="","",
MIN(tblProsthetic[[#This Row],[Calculated Cost]],tblProsthetic[[#This Row],[AADL Maximum Cost]])
)</f>
        <v/>
      </c>
      <c r="I49" s="56" t="str">
        <f>IF(TRIM(tblProsthetic[[#This Row],[Input Actual Invoice Cost
(Canadian Dollars)]])="","",
MAX(tblProsthetic[[#This Row],[Calculated Cost]]-tblProsthetic[[#This Row],[AADL Maximum Cost]],0)
)</f>
        <v/>
      </c>
      <c r="J49" s="109"/>
      <c r="K49" s="109"/>
      <c r="L49" s="109"/>
      <c r="M49" s="109"/>
      <c r="N49" s="109"/>
    </row>
    <row r="50" spans="1:14" x14ac:dyDescent="0.2">
      <c r="A50" s="38">
        <v>47</v>
      </c>
      <c r="B50" s="46" t="s">
        <v>27</v>
      </c>
      <c r="C50" s="40" t="s">
        <v>230</v>
      </c>
      <c r="D50" s="41">
        <v>107.83</v>
      </c>
      <c r="E50" s="49">
        <v>525.59</v>
      </c>
      <c r="F50" s="52">
        <f>tblProsthetic[[#This Row],[Input Actual Invoice Cost
(Canadian Dollars)]]*constMarkup
+tblProsthetic[[#This Row],[Added Costs]]</f>
        <v>107.83</v>
      </c>
      <c r="G50" s="71"/>
      <c r="H50" s="81" t="str">
        <f>IF(TRIM(tblProsthetic[[#This Row],[Input Actual Invoice Cost
(Canadian Dollars)]])="","",
MIN(tblProsthetic[[#This Row],[Calculated Cost]],tblProsthetic[[#This Row],[AADL Maximum Cost]])
)</f>
        <v/>
      </c>
      <c r="I50" s="56" t="str">
        <f>IF(TRIM(tblProsthetic[[#This Row],[Input Actual Invoice Cost
(Canadian Dollars)]])="","",
MAX(tblProsthetic[[#This Row],[Calculated Cost]]-tblProsthetic[[#This Row],[AADL Maximum Cost]],0)
)</f>
        <v/>
      </c>
      <c r="J50" s="109"/>
      <c r="K50" s="109"/>
      <c r="L50" s="109"/>
      <c r="M50" s="109"/>
      <c r="N50" s="109"/>
    </row>
    <row r="51" spans="1:14" x14ac:dyDescent="0.2">
      <c r="A51" s="38">
        <v>48</v>
      </c>
      <c r="B51" s="46" t="s">
        <v>28</v>
      </c>
      <c r="C51" s="40" t="s">
        <v>178</v>
      </c>
      <c r="D51" s="41">
        <v>157.42500000000001</v>
      </c>
      <c r="E51" s="49">
        <v>634.88100000000009</v>
      </c>
      <c r="F51" s="52">
        <f>tblProsthetic[[#This Row],[Input Actual Invoice Cost
(Canadian Dollars)]]*constMarkup
+tblProsthetic[[#This Row],[Added Costs]]</f>
        <v>157.42500000000001</v>
      </c>
      <c r="G51" s="71"/>
      <c r="H51" s="81" t="str">
        <f>IF(TRIM(tblProsthetic[[#This Row],[Input Actual Invoice Cost
(Canadian Dollars)]])="","",
MIN(tblProsthetic[[#This Row],[Calculated Cost]],tblProsthetic[[#This Row],[AADL Maximum Cost]])
)</f>
        <v/>
      </c>
      <c r="I51" s="56" t="str">
        <f>IF(TRIM(tblProsthetic[[#This Row],[Input Actual Invoice Cost
(Canadian Dollars)]])="","",
MAX(tblProsthetic[[#This Row],[Calculated Cost]]-tblProsthetic[[#This Row],[AADL Maximum Cost]],0)
)</f>
        <v/>
      </c>
      <c r="J51" s="109"/>
      <c r="K51" s="109"/>
      <c r="L51" s="109"/>
      <c r="M51" s="109"/>
      <c r="N51" s="109"/>
    </row>
    <row r="52" spans="1:14" x14ac:dyDescent="0.2">
      <c r="A52" s="38">
        <v>49</v>
      </c>
      <c r="B52" s="46" t="s">
        <v>86</v>
      </c>
      <c r="C52" s="40" t="s">
        <v>177</v>
      </c>
      <c r="D52" s="41">
        <v>58.234999999999999</v>
      </c>
      <c r="E52" s="49">
        <v>440.04300000000001</v>
      </c>
      <c r="F52" s="52">
        <f>tblProsthetic[[#This Row],[Input Actual Invoice Cost
(Canadian Dollars)]]*constMarkup
+tblProsthetic[[#This Row],[Added Costs]]</f>
        <v>58.234999999999999</v>
      </c>
      <c r="G52" s="71"/>
      <c r="H52" s="81" t="str">
        <f>IF(TRIM(tblProsthetic[[#This Row],[Input Actual Invoice Cost
(Canadian Dollars)]])="","",
MIN(tblProsthetic[[#This Row],[Calculated Cost]],tblProsthetic[[#This Row],[AADL Maximum Cost]])
)</f>
        <v/>
      </c>
      <c r="I52" s="56" t="str">
        <f>IF(TRIM(tblProsthetic[[#This Row],[Input Actual Invoice Cost
(Canadian Dollars)]])="","",
MAX(tblProsthetic[[#This Row],[Calculated Cost]]-tblProsthetic[[#This Row],[AADL Maximum Cost]],0)
)</f>
        <v/>
      </c>
      <c r="J52" s="109"/>
      <c r="K52" s="109"/>
      <c r="L52" s="109"/>
      <c r="M52" s="109"/>
      <c r="N52" s="109"/>
    </row>
    <row r="53" spans="1:14" x14ac:dyDescent="0.2">
      <c r="A53" s="38">
        <v>50</v>
      </c>
      <c r="B53" s="46" t="s">
        <v>138</v>
      </c>
      <c r="C53" s="40" t="s">
        <v>176</v>
      </c>
      <c r="D53" s="41">
        <v>58.234999999999999</v>
      </c>
      <c r="E53" s="49">
        <v>265.435</v>
      </c>
      <c r="F53" s="52">
        <f>tblProsthetic[[#This Row],[Input Actual Invoice Cost
(Canadian Dollars)]]*constMarkup
+tblProsthetic[[#This Row],[Added Costs]]</f>
        <v>58.234999999999999</v>
      </c>
      <c r="G53" s="71"/>
      <c r="H53" s="81" t="str">
        <f>IF(TRIM(tblProsthetic[[#This Row],[Input Actual Invoice Cost
(Canadian Dollars)]])="","",
MIN(tblProsthetic[[#This Row],[Calculated Cost]],tblProsthetic[[#This Row],[AADL Maximum Cost]])
)</f>
        <v/>
      </c>
      <c r="I53" s="56" t="str">
        <f>IF(TRIM(tblProsthetic[[#This Row],[Input Actual Invoice Cost
(Canadian Dollars)]])="","",
MAX(tblProsthetic[[#This Row],[Calculated Cost]]-tblProsthetic[[#This Row],[AADL Maximum Cost]],0)
)</f>
        <v/>
      </c>
      <c r="J53" s="109"/>
      <c r="K53" s="109"/>
      <c r="L53" s="109"/>
      <c r="M53" s="109"/>
      <c r="N53" s="109"/>
    </row>
    <row r="54" spans="1:14" x14ac:dyDescent="0.2">
      <c r="A54" s="38">
        <v>51</v>
      </c>
      <c r="B54" s="46" t="s">
        <v>31</v>
      </c>
      <c r="C54" s="40" t="s">
        <v>175</v>
      </c>
      <c r="D54" s="41">
        <v>107.83</v>
      </c>
      <c r="E54" s="49">
        <v>520.82944000000009</v>
      </c>
      <c r="F54" s="52">
        <f>tblProsthetic[[#This Row],[Input Actual Invoice Cost
(Canadian Dollars)]]*constMarkup
+tblProsthetic[[#This Row],[Added Costs]]</f>
        <v>107.83</v>
      </c>
      <c r="G54" s="71"/>
      <c r="H54" s="81" t="str">
        <f>IF(TRIM(tblProsthetic[[#This Row],[Input Actual Invoice Cost
(Canadian Dollars)]])="","",
MIN(tblProsthetic[[#This Row],[Calculated Cost]],tblProsthetic[[#This Row],[AADL Maximum Cost]])
)</f>
        <v/>
      </c>
      <c r="I54" s="56" t="str">
        <f>IF(TRIM(tblProsthetic[[#This Row],[Input Actual Invoice Cost
(Canadian Dollars)]])="","",
MAX(tblProsthetic[[#This Row],[Calculated Cost]]-tblProsthetic[[#This Row],[AADL Maximum Cost]],0)
)</f>
        <v/>
      </c>
      <c r="J54" s="109"/>
      <c r="K54" s="109"/>
      <c r="L54" s="109"/>
      <c r="M54" s="109"/>
      <c r="N54" s="109"/>
    </row>
    <row r="55" spans="1:14" x14ac:dyDescent="0.2">
      <c r="A55" s="38">
        <v>52</v>
      </c>
      <c r="B55" s="88" t="s">
        <v>250</v>
      </c>
      <c r="C55" s="40" t="s">
        <v>253</v>
      </c>
      <c r="D55" s="89">
        <v>3582.0150000000003</v>
      </c>
      <c r="E55" s="90">
        <v>3824.8646000000003</v>
      </c>
      <c r="F55" s="87">
        <f>tblProsthetic[[#This Row],[Input Actual Invoice Cost
(Canadian Dollars)]]*constMarkup
+tblProsthetic[[#This Row],[Added Costs]]</f>
        <v>3582.0150000000003</v>
      </c>
      <c r="G55" s="71"/>
      <c r="H55" s="85" t="str">
        <f>IF(TRIM(tblProsthetic[[#This Row],[Input Actual Invoice Cost
(Canadian Dollars)]])="","",
MIN(tblProsthetic[[#This Row],[Calculated Cost]],tblProsthetic[[#This Row],[AADL Maximum Cost]])
)</f>
        <v/>
      </c>
      <c r="I55" s="86" t="str">
        <f>IF(TRIM(tblProsthetic[[#This Row],[Input Actual Invoice Cost
(Canadian Dollars)]])="","",
MAX(tblProsthetic[[#This Row],[Calculated Cost]]-tblProsthetic[[#This Row],[AADL Maximum Cost]],0)
)</f>
        <v/>
      </c>
      <c r="J55" s="109"/>
      <c r="K55" s="109"/>
      <c r="L55" s="109"/>
      <c r="M55" s="109"/>
      <c r="N55" s="109"/>
    </row>
    <row r="56" spans="1:14" x14ac:dyDescent="0.2">
      <c r="A56" s="38">
        <v>53</v>
      </c>
      <c r="B56" s="46" t="s">
        <v>93</v>
      </c>
      <c r="C56" s="40" t="s">
        <v>174</v>
      </c>
      <c r="D56" s="41">
        <v>58.234999999999999</v>
      </c>
      <c r="E56" s="49">
        <v>547.11500000000001</v>
      </c>
      <c r="F56" s="52">
        <f>tblProsthetic[[#This Row],[Input Actual Invoice Cost
(Canadian Dollars)]]*constMarkup
+tblProsthetic[[#This Row],[Added Costs]]</f>
        <v>58.234999999999999</v>
      </c>
      <c r="G56" s="71"/>
      <c r="H56" s="81" t="str">
        <f>IF(TRIM(tblProsthetic[[#This Row],[Input Actual Invoice Cost
(Canadian Dollars)]])="","",
MIN(tblProsthetic[[#This Row],[Calculated Cost]],tblProsthetic[[#This Row],[AADL Maximum Cost]])
)</f>
        <v/>
      </c>
      <c r="I56" s="56" t="str">
        <f>IF(TRIM(tblProsthetic[[#This Row],[Input Actual Invoice Cost
(Canadian Dollars)]])="","",
MAX(tblProsthetic[[#This Row],[Calculated Cost]]-tblProsthetic[[#This Row],[AADL Maximum Cost]],0)
)</f>
        <v/>
      </c>
      <c r="J56" s="109"/>
      <c r="K56" s="109"/>
      <c r="L56" s="109"/>
      <c r="M56" s="109"/>
      <c r="N56" s="109"/>
    </row>
    <row r="57" spans="1:14" x14ac:dyDescent="0.2">
      <c r="A57" s="38">
        <v>54</v>
      </c>
      <c r="B57" s="46" t="s">
        <v>117</v>
      </c>
      <c r="C57" s="40" t="s">
        <v>147</v>
      </c>
      <c r="D57" s="41">
        <v>59.234999999999999</v>
      </c>
      <c r="E57" s="49">
        <v>278.755</v>
      </c>
      <c r="F57" s="52">
        <f>tblProsthetic[[#This Row],[Input Actual Invoice Cost
(Canadian Dollars)]]*constMarkup
+tblProsthetic[[#This Row],[Added Costs]]</f>
        <v>59.234999999999999</v>
      </c>
      <c r="G57" s="71"/>
      <c r="H57" s="81" t="str">
        <f>IF(TRIM(tblProsthetic[[#This Row],[Input Actual Invoice Cost
(Canadian Dollars)]])="","",
MIN(tblProsthetic[[#This Row],[Calculated Cost]],tblProsthetic[[#This Row],[AADL Maximum Cost]])
)</f>
        <v/>
      </c>
      <c r="I57" s="56" t="str">
        <f>IF(TRIM(tblProsthetic[[#This Row],[Input Actual Invoice Cost
(Canadian Dollars)]])="","",
MAX(tblProsthetic[[#This Row],[Calculated Cost]]-tblProsthetic[[#This Row],[AADL Maximum Cost]],0)
)</f>
        <v/>
      </c>
      <c r="J57" s="109"/>
      <c r="K57" s="109"/>
      <c r="L57" s="109"/>
      <c r="M57" s="109"/>
      <c r="N57" s="109"/>
    </row>
    <row r="58" spans="1:14" x14ac:dyDescent="0.2">
      <c r="A58" s="38">
        <v>55</v>
      </c>
      <c r="B58" s="46" t="s">
        <v>122</v>
      </c>
      <c r="C58" s="40" t="s">
        <v>173</v>
      </c>
      <c r="D58" s="41">
        <v>12.798999999999999</v>
      </c>
      <c r="E58" s="49">
        <v>67.174999999999997</v>
      </c>
      <c r="F58" s="52">
        <f>tblProsthetic[[#This Row],[Input Actual Invoice Cost
(Canadian Dollars)]]*constMarkup
+tblProsthetic[[#This Row],[Added Costs]]</f>
        <v>12.798999999999999</v>
      </c>
      <c r="G58" s="71"/>
      <c r="H58" s="81" t="str">
        <f>IF(TRIM(tblProsthetic[[#This Row],[Input Actual Invoice Cost
(Canadian Dollars)]])="","",
MIN(tblProsthetic[[#This Row],[Calculated Cost]],tblProsthetic[[#This Row],[AADL Maximum Cost]])
)</f>
        <v/>
      </c>
      <c r="I58" s="56" t="str">
        <f>IF(TRIM(tblProsthetic[[#This Row],[Input Actual Invoice Cost
(Canadian Dollars)]])="","",
MAX(tblProsthetic[[#This Row],[Calculated Cost]]-tblProsthetic[[#This Row],[AADL Maximum Cost]],0)
)</f>
        <v/>
      </c>
      <c r="J58" s="109"/>
      <c r="K58" s="109"/>
      <c r="L58" s="109"/>
      <c r="M58" s="109"/>
      <c r="N58" s="109"/>
    </row>
    <row r="59" spans="1:14" x14ac:dyDescent="0.2">
      <c r="A59" s="38">
        <v>56</v>
      </c>
      <c r="B59" s="46" t="s">
        <v>100</v>
      </c>
      <c r="C59" s="40" t="s">
        <v>172</v>
      </c>
      <c r="D59" s="41">
        <v>58.234999999999999</v>
      </c>
      <c r="E59" s="49">
        <v>70.778999999999996</v>
      </c>
      <c r="F59" s="52">
        <f>tblProsthetic[[#This Row],[Input Actual Invoice Cost
(Canadian Dollars)]]*constMarkup
+tblProsthetic[[#This Row],[Added Costs]]</f>
        <v>58.234999999999999</v>
      </c>
      <c r="G59" s="71"/>
      <c r="H59" s="81" t="str">
        <f>IF(TRIM(tblProsthetic[[#This Row],[Input Actual Invoice Cost
(Canadian Dollars)]])="","",
MIN(tblProsthetic[[#This Row],[Calculated Cost]],tblProsthetic[[#This Row],[AADL Maximum Cost]])
)</f>
        <v/>
      </c>
      <c r="I59" s="56" t="str">
        <f>IF(TRIM(tblProsthetic[[#This Row],[Input Actual Invoice Cost
(Canadian Dollars)]])="","",
MAX(tblProsthetic[[#This Row],[Calculated Cost]]-tblProsthetic[[#This Row],[AADL Maximum Cost]],0)
)</f>
        <v/>
      </c>
      <c r="J59" s="109"/>
      <c r="K59" s="109"/>
      <c r="L59" s="109"/>
      <c r="M59" s="109"/>
      <c r="N59" s="109"/>
    </row>
    <row r="60" spans="1:14" x14ac:dyDescent="0.2">
      <c r="A60" s="38">
        <v>57</v>
      </c>
      <c r="B60" s="46" t="s">
        <v>99</v>
      </c>
      <c r="C60" s="40" t="s">
        <v>171</v>
      </c>
      <c r="D60" s="41">
        <v>58.234999999999999</v>
      </c>
      <c r="E60" s="49">
        <v>74.351799999999997</v>
      </c>
      <c r="F60" s="52">
        <f>tblProsthetic[[#This Row],[Input Actual Invoice Cost
(Canadian Dollars)]]*constMarkup
+tblProsthetic[[#This Row],[Added Costs]]</f>
        <v>58.234999999999999</v>
      </c>
      <c r="G60" s="71"/>
      <c r="H60" s="81" t="str">
        <f>IF(TRIM(tblProsthetic[[#This Row],[Input Actual Invoice Cost
(Canadian Dollars)]])="","",
MIN(tblProsthetic[[#This Row],[Calculated Cost]],tblProsthetic[[#This Row],[AADL Maximum Cost]])
)</f>
        <v/>
      </c>
      <c r="I60" s="56" t="str">
        <f>IF(TRIM(tblProsthetic[[#This Row],[Input Actual Invoice Cost
(Canadian Dollars)]])="","",
MAX(tblProsthetic[[#This Row],[Calculated Cost]]-tblProsthetic[[#This Row],[AADL Maximum Cost]],0)
)</f>
        <v/>
      </c>
      <c r="J60" s="109"/>
      <c r="K60" s="109"/>
      <c r="L60" s="109"/>
      <c r="M60" s="109"/>
      <c r="N60" s="109"/>
    </row>
    <row r="61" spans="1:14" x14ac:dyDescent="0.2">
      <c r="A61" s="38">
        <v>58</v>
      </c>
      <c r="B61" s="46" t="s">
        <v>95</v>
      </c>
      <c r="C61" s="40" t="s">
        <v>170</v>
      </c>
      <c r="D61" s="41">
        <v>184.33499999999998</v>
      </c>
      <c r="E61" s="49">
        <v>303.69900000000001</v>
      </c>
      <c r="F61" s="52">
        <f>tblProsthetic[[#This Row],[Input Actual Invoice Cost
(Canadian Dollars)]]*constMarkup
+tblProsthetic[[#This Row],[Added Costs]]</f>
        <v>184.33499999999998</v>
      </c>
      <c r="G61" s="71"/>
      <c r="H61" s="81" t="str">
        <f>IF(TRIM(tblProsthetic[[#This Row],[Input Actual Invoice Cost
(Canadian Dollars)]])="","",
MIN(tblProsthetic[[#This Row],[Calculated Cost]],tblProsthetic[[#This Row],[AADL Maximum Cost]])
)</f>
        <v/>
      </c>
      <c r="I61" s="56" t="str">
        <f>IF(TRIM(tblProsthetic[[#This Row],[Input Actual Invoice Cost
(Canadian Dollars)]])="","",
MAX(tblProsthetic[[#This Row],[Calculated Cost]]-tblProsthetic[[#This Row],[AADL Maximum Cost]],0)
)</f>
        <v/>
      </c>
      <c r="J61" s="109"/>
      <c r="K61" s="109"/>
      <c r="L61" s="109"/>
      <c r="M61" s="109"/>
      <c r="N61" s="109"/>
    </row>
    <row r="62" spans="1:14" x14ac:dyDescent="0.2">
      <c r="A62" s="38">
        <v>59</v>
      </c>
      <c r="B62" s="46" t="s">
        <v>119</v>
      </c>
      <c r="C62" s="40" t="s">
        <v>169</v>
      </c>
      <c r="D62" s="41">
        <v>12.798999999999999</v>
      </c>
      <c r="E62" s="49">
        <v>70.093720000000005</v>
      </c>
      <c r="F62" s="52">
        <f>tblProsthetic[[#This Row],[Input Actual Invoice Cost
(Canadian Dollars)]]*constMarkup
+tblProsthetic[[#This Row],[Added Costs]]</f>
        <v>12.798999999999999</v>
      </c>
      <c r="G62" s="71"/>
      <c r="H62" s="81" t="str">
        <f>IF(TRIM(tblProsthetic[[#This Row],[Input Actual Invoice Cost
(Canadian Dollars)]])="","",
MIN(tblProsthetic[[#This Row],[Calculated Cost]],tblProsthetic[[#This Row],[AADL Maximum Cost]])
)</f>
        <v/>
      </c>
      <c r="I62" s="56" t="str">
        <f>IF(TRIM(tblProsthetic[[#This Row],[Input Actual Invoice Cost
(Canadian Dollars)]])="","",
MAX(tblProsthetic[[#This Row],[Calculated Cost]]-tblProsthetic[[#This Row],[AADL Maximum Cost]],0)
)</f>
        <v/>
      </c>
      <c r="J62" s="109"/>
      <c r="K62" s="109"/>
      <c r="L62" s="109"/>
      <c r="M62" s="109"/>
      <c r="N62" s="109"/>
    </row>
    <row r="63" spans="1:14" x14ac:dyDescent="0.2">
      <c r="A63" s="38">
        <v>60</v>
      </c>
      <c r="B63" s="46" t="s">
        <v>98</v>
      </c>
      <c r="C63" s="40" t="s">
        <v>168</v>
      </c>
      <c r="D63" s="41">
        <v>702.96999999999991</v>
      </c>
      <c r="E63" s="49">
        <v>940.85799999999995</v>
      </c>
      <c r="F63" s="52">
        <f>tblProsthetic[[#This Row],[Input Actual Invoice Cost
(Canadian Dollars)]]*constMarkup
+tblProsthetic[[#This Row],[Added Costs]]</f>
        <v>702.96999999999991</v>
      </c>
      <c r="G63" s="71"/>
      <c r="H63" s="81" t="str">
        <f>IF(TRIM(tblProsthetic[[#This Row],[Input Actual Invoice Cost
(Canadian Dollars)]])="","",
MIN(tblProsthetic[[#This Row],[Calculated Cost]],tblProsthetic[[#This Row],[AADL Maximum Cost]])
)</f>
        <v/>
      </c>
      <c r="I63" s="56" t="str">
        <f>IF(TRIM(tblProsthetic[[#This Row],[Input Actual Invoice Cost
(Canadian Dollars)]])="","",
MAX(tblProsthetic[[#This Row],[Calculated Cost]]-tblProsthetic[[#This Row],[AADL Maximum Cost]],0)
)</f>
        <v/>
      </c>
      <c r="J63" s="109"/>
      <c r="K63" s="109"/>
      <c r="L63" s="109"/>
      <c r="M63" s="109"/>
      <c r="N63" s="109"/>
    </row>
    <row r="64" spans="1:14" x14ac:dyDescent="0.2">
      <c r="A64" s="38">
        <v>61</v>
      </c>
      <c r="B64" s="46" t="s">
        <v>92</v>
      </c>
      <c r="C64" s="40" t="s">
        <v>167</v>
      </c>
      <c r="D64" s="41">
        <v>107.83</v>
      </c>
      <c r="E64" s="49">
        <v>2484.9740000000002</v>
      </c>
      <c r="F64" s="52">
        <f>tblProsthetic[[#This Row],[Input Actual Invoice Cost
(Canadian Dollars)]]*constMarkup
+tblProsthetic[[#This Row],[Added Costs]]</f>
        <v>107.83</v>
      </c>
      <c r="G64" s="71"/>
      <c r="H64" s="81" t="str">
        <f>IF(TRIM(tblProsthetic[[#This Row],[Input Actual Invoice Cost
(Canadian Dollars)]])="","",
MIN(tblProsthetic[[#This Row],[Calculated Cost]],tblProsthetic[[#This Row],[AADL Maximum Cost]])
)</f>
        <v/>
      </c>
      <c r="I64" s="56" t="str">
        <f>IF(TRIM(tblProsthetic[[#This Row],[Input Actual Invoice Cost
(Canadian Dollars)]])="","",
MAX(tblProsthetic[[#This Row],[Calculated Cost]]-tblProsthetic[[#This Row],[AADL Maximum Cost]],0)
)</f>
        <v/>
      </c>
      <c r="J64" s="109"/>
      <c r="K64" s="109"/>
      <c r="L64" s="109"/>
      <c r="M64" s="109"/>
      <c r="N64" s="109"/>
    </row>
    <row r="65" spans="1:14" x14ac:dyDescent="0.2">
      <c r="A65" s="38">
        <v>62</v>
      </c>
      <c r="B65" s="46" t="s">
        <v>120</v>
      </c>
      <c r="C65" s="40" t="s">
        <v>166</v>
      </c>
      <c r="D65" s="41">
        <v>12.798999999999999</v>
      </c>
      <c r="E65" s="49">
        <v>74.868280000000013</v>
      </c>
      <c r="F65" s="52">
        <f>tblProsthetic[[#This Row],[Input Actual Invoice Cost
(Canadian Dollars)]]*constMarkup
+tblProsthetic[[#This Row],[Added Costs]]</f>
        <v>12.798999999999999</v>
      </c>
      <c r="G65" s="71"/>
      <c r="H65" s="81" t="str">
        <f>IF(TRIM(tblProsthetic[[#This Row],[Input Actual Invoice Cost
(Canadian Dollars)]])="","",
MIN(tblProsthetic[[#This Row],[Calculated Cost]],tblProsthetic[[#This Row],[AADL Maximum Cost]])
)</f>
        <v/>
      </c>
      <c r="I65" s="56" t="str">
        <f>IF(TRIM(tblProsthetic[[#This Row],[Input Actual Invoice Cost
(Canadian Dollars)]])="","",
MAX(tblProsthetic[[#This Row],[Calculated Cost]]-tblProsthetic[[#This Row],[AADL Maximum Cost]],0)
)</f>
        <v/>
      </c>
      <c r="J65" s="109"/>
      <c r="K65" s="109"/>
      <c r="L65" s="109"/>
      <c r="M65" s="109"/>
      <c r="N65" s="109"/>
    </row>
    <row r="66" spans="1:14" x14ac:dyDescent="0.2">
      <c r="A66" s="38">
        <v>63</v>
      </c>
      <c r="B66" s="46" t="s">
        <v>106</v>
      </c>
      <c r="C66" s="40" t="s">
        <v>165</v>
      </c>
      <c r="D66" s="41">
        <v>66.875</v>
      </c>
      <c r="E66" s="49">
        <v>633.53899999999999</v>
      </c>
      <c r="F66" s="52">
        <f>tblProsthetic[[#This Row],[Input Actual Invoice Cost
(Canadian Dollars)]]*constMarkup
+tblProsthetic[[#This Row],[Added Costs]]</f>
        <v>66.875</v>
      </c>
      <c r="G66" s="71"/>
      <c r="H66" s="81" t="str">
        <f>IF(TRIM(tblProsthetic[[#This Row],[Input Actual Invoice Cost
(Canadian Dollars)]])="","",
MIN(tblProsthetic[[#This Row],[Calculated Cost]],tblProsthetic[[#This Row],[AADL Maximum Cost]])
)</f>
        <v/>
      </c>
      <c r="I66" s="56" t="str">
        <f>IF(TRIM(tblProsthetic[[#This Row],[Input Actual Invoice Cost
(Canadian Dollars)]])="","",
MAX(tblProsthetic[[#This Row],[Calculated Cost]]-tblProsthetic[[#This Row],[AADL Maximum Cost]],0)
)</f>
        <v/>
      </c>
      <c r="J66" s="109"/>
      <c r="K66" s="109"/>
      <c r="L66" s="109"/>
      <c r="M66" s="109"/>
      <c r="N66" s="109"/>
    </row>
    <row r="67" spans="1:14" x14ac:dyDescent="0.2">
      <c r="A67" s="38">
        <v>64</v>
      </c>
      <c r="B67" s="46" t="s">
        <v>121</v>
      </c>
      <c r="C67" s="40" t="s">
        <v>164</v>
      </c>
      <c r="D67" s="41">
        <v>12.798999999999999</v>
      </c>
      <c r="E67" s="49">
        <v>39.007000000000005</v>
      </c>
      <c r="F67" s="52">
        <f>tblProsthetic[[#This Row],[Input Actual Invoice Cost
(Canadian Dollars)]]*constMarkup
+tblProsthetic[[#This Row],[Added Costs]]</f>
        <v>12.798999999999999</v>
      </c>
      <c r="G67" s="71"/>
      <c r="H67" s="81" t="str">
        <f>IF(TRIM(tblProsthetic[[#This Row],[Input Actual Invoice Cost
(Canadian Dollars)]])="","",
MIN(tblProsthetic[[#This Row],[Calculated Cost]],tblProsthetic[[#This Row],[AADL Maximum Cost]])
)</f>
        <v/>
      </c>
      <c r="I67" s="56" t="str">
        <f>IF(TRIM(tblProsthetic[[#This Row],[Input Actual Invoice Cost
(Canadian Dollars)]])="","",
MAX(tblProsthetic[[#This Row],[Calculated Cost]]-tblProsthetic[[#This Row],[AADL Maximum Cost]],0)
)</f>
        <v/>
      </c>
      <c r="J67" s="109"/>
      <c r="K67" s="109"/>
      <c r="L67" s="109"/>
      <c r="M67" s="109"/>
      <c r="N67" s="109"/>
    </row>
    <row r="68" spans="1:14" x14ac:dyDescent="0.2">
      <c r="A68" s="38">
        <v>65</v>
      </c>
      <c r="B68" s="46" t="s">
        <v>136</v>
      </c>
      <c r="C68" s="40" t="s">
        <v>163</v>
      </c>
      <c r="D68" s="41">
        <v>314.85000000000002</v>
      </c>
      <c r="E68" s="49">
        <v>453.31223999999997</v>
      </c>
      <c r="F68" s="52">
        <f>tblProsthetic[[#This Row],[Input Actual Invoice Cost
(Canadian Dollars)]]*constMarkup
+tblProsthetic[[#This Row],[Added Costs]]</f>
        <v>314.85000000000002</v>
      </c>
      <c r="G68" s="71"/>
      <c r="H68" s="81" t="str">
        <f>IF(TRIM(tblProsthetic[[#This Row],[Input Actual Invoice Cost
(Canadian Dollars)]])="","",
MIN(tblProsthetic[[#This Row],[Calculated Cost]],tblProsthetic[[#This Row],[AADL Maximum Cost]])
)</f>
        <v/>
      </c>
      <c r="I68" s="56" t="str">
        <f>IF(TRIM(tblProsthetic[[#This Row],[Input Actual Invoice Cost
(Canadian Dollars)]])="","",
MAX(tblProsthetic[[#This Row],[Calculated Cost]]-tblProsthetic[[#This Row],[AADL Maximum Cost]],0)
)</f>
        <v/>
      </c>
      <c r="J68" s="109"/>
      <c r="K68" s="109"/>
      <c r="L68" s="109"/>
      <c r="M68" s="109"/>
      <c r="N68" s="109"/>
    </row>
    <row r="69" spans="1:14" x14ac:dyDescent="0.2">
      <c r="A69" s="38">
        <v>66</v>
      </c>
      <c r="B69" s="46" t="s">
        <v>137</v>
      </c>
      <c r="C69" s="40" t="s">
        <v>162</v>
      </c>
      <c r="D69" s="41">
        <v>116.47</v>
      </c>
      <c r="E69" s="49">
        <v>568.86544000000004</v>
      </c>
      <c r="F69" s="52">
        <f>tblProsthetic[[#This Row],[Input Actual Invoice Cost
(Canadian Dollars)]]*constMarkup
+tblProsthetic[[#This Row],[Added Costs]]</f>
        <v>116.47</v>
      </c>
      <c r="G69" s="71"/>
      <c r="H69" s="81" t="str">
        <f>IF(TRIM(tblProsthetic[[#This Row],[Input Actual Invoice Cost
(Canadian Dollars)]])="","",
MIN(tblProsthetic[[#This Row],[Calculated Cost]],tblProsthetic[[#This Row],[AADL Maximum Cost]])
)</f>
        <v/>
      </c>
      <c r="I69" s="56" t="str">
        <f>IF(TRIM(tblProsthetic[[#This Row],[Input Actual Invoice Cost
(Canadian Dollars)]])="","",
MAX(tblProsthetic[[#This Row],[Calculated Cost]]-tblProsthetic[[#This Row],[AADL Maximum Cost]],0)
)</f>
        <v/>
      </c>
      <c r="J69" s="109"/>
      <c r="K69" s="109"/>
      <c r="L69" s="109"/>
      <c r="M69" s="109"/>
      <c r="N69" s="109"/>
    </row>
    <row r="70" spans="1:14" x14ac:dyDescent="0.2">
      <c r="A70" s="38">
        <v>67</v>
      </c>
      <c r="B70" s="88" t="s">
        <v>251</v>
      </c>
      <c r="C70" s="40" t="s">
        <v>254</v>
      </c>
      <c r="D70" s="89">
        <v>12.798999999999999</v>
      </c>
      <c r="E70" s="90">
        <v>64.879000000000005</v>
      </c>
      <c r="F70" s="87">
        <f>tblProsthetic[[#This Row],[Input Actual Invoice Cost
(Canadian Dollars)]]*constMarkup
+tblProsthetic[[#This Row],[Added Costs]]</f>
        <v>12.798999999999999</v>
      </c>
      <c r="G70" s="71"/>
      <c r="H70" s="85" t="str">
        <f>IF(TRIM(tblProsthetic[[#This Row],[Input Actual Invoice Cost
(Canadian Dollars)]])="","",
MIN(tblProsthetic[[#This Row],[Calculated Cost]],tblProsthetic[[#This Row],[AADL Maximum Cost]])
)</f>
        <v/>
      </c>
      <c r="I70" s="86" t="str">
        <f>IF(TRIM(tblProsthetic[[#This Row],[Input Actual Invoice Cost
(Canadian Dollars)]])="","",
MAX(tblProsthetic[[#This Row],[Calculated Cost]]-tblProsthetic[[#This Row],[AADL Maximum Cost]],0)
)</f>
        <v/>
      </c>
      <c r="J70" s="109"/>
      <c r="K70" s="109"/>
      <c r="L70" s="109"/>
      <c r="M70" s="109"/>
      <c r="N70" s="109"/>
    </row>
    <row r="71" spans="1:14" x14ac:dyDescent="0.2">
      <c r="A71" s="38">
        <v>68</v>
      </c>
      <c r="B71" s="46" t="s">
        <v>49</v>
      </c>
      <c r="C71" s="40" t="s">
        <v>161</v>
      </c>
      <c r="D71" s="41">
        <v>58.234999999999999</v>
      </c>
      <c r="E71" s="49">
        <v>129.85900000000001</v>
      </c>
      <c r="F71" s="52">
        <f>tblProsthetic[[#This Row],[Input Actual Invoice Cost
(Canadian Dollars)]]*constMarkup
+tblProsthetic[[#This Row],[Added Costs]]</f>
        <v>58.234999999999999</v>
      </c>
      <c r="G71" s="71"/>
      <c r="H71" s="81" t="str">
        <f>IF(TRIM(tblProsthetic[[#This Row],[Input Actual Invoice Cost
(Canadian Dollars)]])="","",
MIN(tblProsthetic[[#This Row],[Calculated Cost]],tblProsthetic[[#This Row],[AADL Maximum Cost]])
)</f>
        <v/>
      </c>
      <c r="I71" s="56" t="str">
        <f>IF(TRIM(tblProsthetic[[#This Row],[Input Actual Invoice Cost
(Canadian Dollars)]])="","",
MAX(tblProsthetic[[#This Row],[Calculated Cost]]-tblProsthetic[[#This Row],[AADL Maximum Cost]],0)
)</f>
        <v/>
      </c>
      <c r="J71" s="109"/>
      <c r="K71" s="109"/>
      <c r="L71" s="109"/>
      <c r="M71" s="109"/>
      <c r="N71" s="109"/>
    </row>
    <row r="72" spans="1:14" x14ac:dyDescent="0.2">
      <c r="A72" s="38">
        <v>69</v>
      </c>
      <c r="B72" s="46" t="s">
        <v>50</v>
      </c>
      <c r="C72" s="40" t="s">
        <v>160</v>
      </c>
      <c r="D72" s="41">
        <v>67.864999999999995</v>
      </c>
      <c r="E72" s="49">
        <v>245.94500000000002</v>
      </c>
      <c r="F72" s="52">
        <f>tblProsthetic[[#This Row],[Input Actual Invoice Cost
(Canadian Dollars)]]*constMarkup
+tblProsthetic[[#This Row],[Added Costs]]</f>
        <v>67.864999999999995</v>
      </c>
      <c r="G72" s="71"/>
      <c r="H72" s="81" t="str">
        <f>IF(TRIM(tblProsthetic[[#This Row],[Input Actual Invoice Cost
(Canadian Dollars)]])="","",
MIN(tblProsthetic[[#This Row],[Calculated Cost]],tblProsthetic[[#This Row],[AADL Maximum Cost]])
)</f>
        <v/>
      </c>
      <c r="I72" s="56" t="str">
        <f>IF(TRIM(tblProsthetic[[#This Row],[Input Actual Invoice Cost
(Canadian Dollars)]])="","",
MAX(tblProsthetic[[#This Row],[Calculated Cost]]-tblProsthetic[[#This Row],[AADL Maximum Cost]],0)
)</f>
        <v/>
      </c>
      <c r="J72" s="109"/>
      <c r="K72" s="109"/>
      <c r="L72" s="109"/>
      <c r="M72" s="109"/>
      <c r="N72" s="109"/>
    </row>
    <row r="73" spans="1:14" x14ac:dyDescent="0.2">
      <c r="A73" s="38">
        <v>70</v>
      </c>
      <c r="B73" s="46" t="s">
        <v>51</v>
      </c>
      <c r="C73" s="40" t="s">
        <v>159</v>
      </c>
      <c r="D73" s="41">
        <v>167.05500000000001</v>
      </c>
      <c r="E73" s="49">
        <v>1022.735</v>
      </c>
      <c r="F73" s="52">
        <f>tblProsthetic[[#This Row],[Input Actual Invoice Cost
(Canadian Dollars)]]*constMarkup
+tblProsthetic[[#This Row],[Added Costs]]</f>
        <v>167.05500000000001</v>
      </c>
      <c r="G73" s="71"/>
      <c r="H73" s="81" t="str">
        <f>IF(TRIM(tblProsthetic[[#This Row],[Input Actual Invoice Cost
(Canadian Dollars)]])="","",
MIN(tblProsthetic[[#This Row],[Calculated Cost]],tblProsthetic[[#This Row],[AADL Maximum Cost]])
)</f>
        <v/>
      </c>
      <c r="I73" s="56" t="str">
        <f>IF(TRIM(tblProsthetic[[#This Row],[Input Actual Invoice Cost
(Canadian Dollars)]])="","",
MAX(tblProsthetic[[#This Row],[Calculated Cost]]-tblProsthetic[[#This Row],[AADL Maximum Cost]],0)
)</f>
        <v/>
      </c>
      <c r="J73" s="109"/>
      <c r="K73" s="109"/>
      <c r="L73" s="109"/>
      <c r="M73" s="109"/>
      <c r="N73" s="109" t="s">
        <v>240</v>
      </c>
    </row>
    <row r="74" spans="1:14" x14ac:dyDescent="0.2">
      <c r="A74" s="38">
        <v>71</v>
      </c>
      <c r="B74" s="46" t="s">
        <v>52</v>
      </c>
      <c r="C74" s="40" t="s">
        <v>158</v>
      </c>
      <c r="D74" s="41">
        <v>397.2</v>
      </c>
      <c r="E74" s="49">
        <v>1679.5104000000001</v>
      </c>
      <c r="F74" s="52">
        <f>tblProsthetic[[#This Row],[Input Actual Invoice Cost
(Canadian Dollars)]]*constMarkup
+tblProsthetic[[#This Row],[Added Costs]]</f>
        <v>397.2</v>
      </c>
      <c r="G74" s="71"/>
      <c r="H74" s="81" t="str">
        <f>IF(TRIM(tblProsthetic[[#This Row],[Input Actual Invoice Cost
(Canadian Dollars)]])="","",
MIN(tblProsthetic[[#This Row],[Calculated Cost]],tblProsthetic[[#This Row],[AADL Maximum Cost]])
)</f>
        <v/>
      </c>
      <c r="I74" s="56" t="str">
        <f>IF(TRIM(tblProsthetic[[#This Row],[Input Actual Invoice Cost
(Canadian Dollars)]])="","",
MAX(tblProsthetic[[#This Row],[Calculated Cost]]-tblProsthetic[[#This Row],[AADL Maximum Cost]],0)
)</f>
        <v/>
      </c>
      <c r="J74" s="109"/>
      <c r="K74" s="109"/>
      <c r="L74" s="109"/>
      <c r="M74" s="109"/>
      <c r="N74" s="109"/>
    </row>
    <row r="75" spans="1:14" x14ac:dyDescent="0.2">
      <c r="A75" s="38">
        <v>72</v>
      </c>
      <c r="B75" s="46" t="s">
        <v>87</v>
      </c>
      <c r="C75" s="40" t="s">
        <v>247</v>
      </c>
      <c r="D75" s="41">
        <v>58.234999999999999</v>
      </c>
      <c r="E75" s="49">
        <v>1103.8636400000003</v>
      </c>
      <c r="F75" s="52">
        <f>tblProsthetic[[#This Row],[Input Actual Invoice Cost
(Canadian Dollars)]]*constMarkup
+tblProsthetic[[#This Row],[Added Costs]]</f>
        <v>58.234999999999999</v>
      </c>
      <c r="G75" s="71"/>
      <c r="H75" s="81" t="str">
        <f>IF(TRIM(tblProsthetic[[#This Row],[Input Actual Invoice Cost
(Canadian Dollars)]])="","",
MIN(tblProsthetic[[#This Row],[Calculated Cost]],tblProsthetic[[#This Row],[AADL Maximum Cost]])
)</f>
        <v/>
      </c>
      <c r="I75" s="56" t="str">
        <f>IF(TRIM(tblProsthetic[[#This Row],[Input Actual Invoice Cost
(Canadian Dollars)]])="","",
MAX(tblProsthetic[[#This Row],[Calculated Cost]]-tblProsthetic[[#This Row],[AADL Maximum Cost]],0)
)</f>
        <v/>
      </c>
      <c r="J75" s="109"/>
      <c r="K75" s="109"/>
      <c r="L75" s="109"/>
      <c r="M75" s="109"/>
      <c r="N75" s="109"/>
    </row>
    <row r="76" spans="1:14" x14ac:dyDescent="0.2">
      <c r="A76" s="38">
        <v>73</v>
      </c>
      <c r="B76" s="46" t="s">
        <v>101</v>
      </c>
      <c r="C76" s="40" t="s">
        <v>157</v>
      </c>
      <c r="D76" s="41">
        <v>414.03999999999996</v>
      </c>
      <c r="E76" s="49">
        <v>1700.7856000000002</v>
      </c>
      <c r="F76" s="52">
        <f>tblProsthetic[[#This Row],[Input Actual Invoice Cost
(Canadian Dollars)]]*constMarkup
+tblProsthetic[[#This Row],[Added Costs]]</f>
        <v>414.03999999999996</v>
      </c>
      <c r="G76" s="71"/>
      <c r="H76" s="81" t="str">
        <f>IF(TRIM(tblProsthetic[[#This Row],[Input Actual Invoice Cost
(Canadian Dollars)]])="","",
MIN(tblProsthetic[[#This Row],[Calculated Cost]],tblProsthetic[[#This Row],[AADL Maximum Cost]])
)</f>
        <v/>
      </c>
      <c r="I76" s="56" t="str">
        <f>IF(TRIM(tblProsthetic[[#This Row],[Input Actual Invoice Cost
(Canadian Dollars)]])="","",
MAX(tblProsthetic[[#This Row],[Calculated Cost]]-tblProsthetic[[#This Row],[AADL Maximum Cost]],0)
)</f>
        <v/>
      </c>
      <c r="J76" s="109"/>
      <c r="K76" s="109"/>
      <c r="L76" s="109"/>
      <c r="M76" s="109"/>
      <c r="N76" s="109"/>
    </row>
    <row r="77" spans="1:14" x14ac:dyDescent="0.2">
      <c r="A77" s="38">
        <v>75</v>
      </c>
      <c r="B77" s="46" t="s">
        <v>252</v>
      </c>
      <c r="C77" s="44" t="s">
        <v>273</v>
      </c>
      <c r="D77" s="91">
        <v>12.798999999999999</v>
      </c>
      <c r="E77" s="49">
        <v>114.5622</v>
      </c>
      <c r="F77" s="92" t="e">
        <f>tblProsthetic[[#This Row],[Input Actual Invoice Cost
(Canadian Dollars)]]*constMarkup
+tblProsthetic[[#This Row],[Added Costs]]</f>
        <v>#VALUE!</v>
      </c>
      <c r="G77" s="71" t="s">
        <v>240</v>
      </c>
      <c r="H77" s="85" t="str">
        <f>IF(TRIM(tblProsthetic[[#This Row],[Input Actual Invoice Cost
(Canadian Dollars)]])="","",
MIN(tblProsthetic[[#This Row],[Calculated Cost]],tblProsthetic[[#This Row],[AADL Maximum Cost]])
)</f>
        <v/>
      </c>
      <c r="I77" s="85" t="str">
        <f>IF(TRIM(tblProsthetic[[#This Row],[Input Actual Invoice Cost
(Canadian Dollars)]])="","",
MAX(tblProsthetic[[#This Row],[Calculated Cost]]-tblProsthetic[[#This Row],[AADL Maximum Cost]],0)
)</f>
        <v/>
      </c>
      <c r="J77" s="109"/>
      <c r="K77" s="109"/>
      <c r="L77" s="109"/>
      <c r="M77" s="109"/>
      <c r="N77" s="109"/>
    </row>
    <row r="78" spans="1:14" ht="15" thickBot="1" x14ac:dyDescent="0.25">
      <c r="A78" s="38">
        <v>76</v>
      </c>
      <c r="B78" s="46" t="s">
        <v>84</v>
      </c>
      <c r="C78" s="40" t="s">
        <v>248</v>
      </c>
      <c r="D78" s="41">
        <v>863.52</v>
      </c>
      <c r="E78" s="49">
        <v>3579.5200000000004</v>
      </c>
      <c r="F78" s="52" t="e">
        <f>tblProsthetic[[#This Row],[Input Actual Invoice Cost
(Canadian Dollars)]]*constMarkup
+tblProsthetic[[#This Row],[Added Costs]]</f>
        <v>#VALUE!</v>
      </c>
      <c r="G78" s="110" t="s">
        <v>240</v>
      </c>
      <c r="H78" s="81" t="str">
        <f>IF(TRIM(tblProsthetic[[#This Row],[Input Actual Invoice Cost
(Canadian Dollars)]])="","",
MIN(tblProsthetic[[#This Row],[Calculated Cost]],tblProsthetic[[#This Row],[AADL Maximum Cost]])
)</f>
        <v/>
      </c>
      <c r="I78" s="56" t="str">
        <f>IF(TRIM(tblProsthetic[[#This Row],[Input Actual Invoice Cost
(Canadian Dollars)]])="","",
MAX(tblProsthetic[[#This Row],[Calculated Cost]]-tblProsthetic[[#This Row],[AADL Maximum Cost]],0)
)</f>
        <v/>
      </c>
      <c r="J78" s="109"/>
      <c r="K78" s="109"/>
      <c r="L78" s="109"/>
      <c r="M78" s="109"/>
      <c r="N78" s="109"/>
    </row>
  </sheetData>
  <sheetProtection algorithmName="SHA-512" hashValue="6qEJdptpekJ2uR1WU8f3oI1OMtnqICSRyJtY+FwwkFle74kU6Z4nhhDLX08FxNT+SohNBINO7Dm2sWjXzBSeKA==" saltValue="vdmb83NLYP0i3XMXiFtMWA==" spinCount="100000" sheet="1" objects="1" scenarios="1"/>
  <phoneticPr fontId="11" type="noConversion"/>
  <pageMargins left="0.7" right="0.7" top="0.75" bottom="0.75" header="0.3" footer="0.3"/>
  <pageSetup orientation="landscape" r:id="rId1"/>
  <headerFooter>
    <oddFooter>&amp;L&amp;1#&amp;"Calibri"&amp;11&amp;K000000Classification: Protected A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"/>
  <sheetViews>
    <sheetView topLeftCell="B1" zoomScaleNormal="100" workbookViewId="0">
      <selection activeCell="B6" sqref="B6:B7"/>
    </sheetView>
  </sheetViews>
  <sheetFormatPr defaultColWidth="9.140625" defaultRowHeight="15" x14ac:dyDescent="0.25"/>
  <cols>
    <col min="1" max="1" width="5.140625" style="15" hidden="1" customWidth="1"/>
    <col min="2" max="2" width="13" style="16" customWidth="1"/>
    <col min="3" max="3" width="78.28515625" style="16" bestFit="1" customWidth="1"/>
    <col min="4" max="4" width="14.5703125" style="18" hidden="1" customWidth="1"/>
    <col min="5" max="5" width="16.42578125" style="18" hidden="1" customWidth="1"/>
    <col min="6" max="6" width="17.85546875" style="19" hidden="1" customWidth="1"/>
    <col min="7" max="7" width="27.28515625" style="19" bestFit="1" customWidth="1"/>
    <col min="8" max="8" width="28.7109375" style="17" bestFit="1" customWidth="1"/>
    <col min="9" max="9" width="25.28515625" style="65" bestFit="1" customWidth="1"/>
    <col min="10" max="10" width="23.42578125" style="65" customWidth="1"/>
    <col min="11" max="11" width="15.85546875" style="65" customWidth="1"/>
    <col min="12" max="16384" width="9.140625" style="19"/>
  </cols>
  <sheetData>
    <row r="1" spans="1:11" s="55" customFormat="1" ht="25.5" x14ac:dyDescent="0.2">
      <c r="A1" s="13"/>
      <c r="B1" s="6" t="s">
        <v>238</v>
      </c>
      <c r="C1" s="7"/>
      <c r="D1" s="1"/>
      <c r="E1" s="4"/>
      <c r="F1" s="14"/>
      <c r="G1" s="5"/>
      <c r="H1" s="14"/>
      <c r="I1" s="14"/>
      <c r="J1" s="58"/>
    </row>
    <row r="2" spans="1:11" s="24" customFormat="1" thickBot="1" x14ac:dyDescent="0.3">
      <c r="A2" s="29"/>
      <c r="B2" s="24" t="s">
        <v>144</v>
      </c>
      <c r="C2" s="25">
        <v>44886</v>
      </c>
      <c r="D2" s="27"/>
      <c r="E2" s="28"/>
      <c r="F2" s="30"/>
      <c r="G2" s="26"/>
      <c r="H2" s="30"/>
      <c r="I2" s="30"/>
      <c r="J2" s="60"/>
    </row>
    <row r="3" spans="1:11" s="55" customFormat="1" ht="27.75" customHeight="1" thickBot="1" x14ac:dyDescent="0.25">
      <c r="A3" s="75" t="s">
        <v>82</v>
      </c>
      <c r="B3" s="77" t="s">
        <v>0</v>
      </c>
      <c r="C3" s="78" t="s">
        <v>146</v>
      </c>
      <c r="D3" s="68" t="s">
        <v>239</v>
      </c>
      <c r="E3" s="68" t="s">
        <v>42</v>
      </c>
      <c r="F3" s="68" t="s">
        <v>43</v>
      </c>
      <c r="G3" s="79" t="s">
        <v>241</v>
      </c>
      <c r="H3" s="79" t="s">
        <v>123</v>
      </c>
      <c r="I3" s="80" t="s">
        <v>242</v>
      </c>
    </row>
    <row r="4" spans="1:11" x14ac:dyDescent="0.25">
      <c r="A4" s="38">
        <v>1</v>
      </c>
      <c r="B4" s="39" t="s">
        <v>108</v>
      </c>
      <c r="C4" s="40" t="s">
        <v>109</v>
      </c>
      <c r="D4" s="41">
        <v>156.81750000000002</v>
      </c>
      <c r="E4" s="42">
        <v>1815.9743000000003</v>
      </c>
      <c r="F4" s="42">
        <f>tblMyoelectric[[#This Row],[Input Actual Invoice Cost
(Canadian Dollars)]]*constMarkup
+tblMyoelectric[[#This Row],[Added Costs]]</f>
        <v>156.81750000000002</v>
      </c>
      <c r="G4" s="76"/>
      <c r="H4" s="64" t="str">
        <f>IF(tblMyoelectric[[#This Row],[Input Actual Invoice Cost
(Canadian Dollars)]]=0," ",IF(tblMyoelectric[[#This Row],[Maximum Cost]]-tblMyoelectric[[#This Row],[Calculated Cost]]&gt;=0,tblMyoelectric[[#This Row],[Calculated Cost]],tblMyoelectric[[#This Row],[Maximum Cost]]))</f>
        <v xml:space="preserve"> </v>
      </c>
      <c r="I4" s="63" t="str">
        <f>IF(tblMyoelectric[[#This Row],[Calculated Cost]]&gt;tblMyoelectric[[#This Row],[Maximum Cost]],tblMyoelectric[[#This Row],[Calculated Cost]]-tblMyoelectric[[#This Row],[Maximum Cost]]," ")</f>
        <v xml:space="preserve"> </v>
      </c>
      <c r="J4" s="19"/>
      <c r="K4" s="19"/>
    </row>
    <row r="5" spans="1:11" x14ac:dyDescent="0.25">
      <c r="A5" s="38">
        <v>2</v>
      </c>
      <c r="B5" s="39" t="s">
        <v>110</v>
      </c>
      <c r="C5" s="40" t="s">
        <v>148</v>
      </c>
      <c r="D5" s="41">
        <v>110.375</v>
      </c>
      <c r="E5" s="42">
        <v>1040.5909999999999</v>
      </c>
      <c r="F5" s="42">
        <f>tblMyoelectric[[#This Row],[Input Actual Invoice Cost
(Canadian Dollars)]]*constMarkup
+tblMyoelectric[[#This Row],[Added Costs]]</f>
        <v>110.375</v>
      </c>
      <c r="G5" s="72"/>
      <c r="H5" s="64" t="str">
        <f>IF(tblMyoelectric[[#This Row],[Input Actual Invoice Cost
(Canadian Dollars)]]=0," ",IF(tblMyoelectric[[#This Row],[Maximum Cost]]-tblMyoelectric[[#This Row],[Calculated Cost]]&gt;=0,tblMyoelectric[[#This Row],[Calculated Cost]],tblMyoelectric[[#This Row],[Maximum Cost]]))</f>
        <v xml:space="preserve"> </v>
      </c>
      <c r="I5" s="63" t="str">
        <f>IF(tblMyoelectric[[#This Row],[Calculated Cost]]&gt;tblMyoelectric[[#This Row],[Maximum Cost]],tblMyoelectric[[#This Row],[Calculated Cost]]-tblMyoelectric[[#This Row],[Maximum Cost]]," ")</f>
        <v xml:space="preserve"> </v>
      </c>
      <c r="J5" s="19"/>
      <c r="K5" s="19"/>
    </row>
    <row r="6" spans="1:11" x14ac:dyDescent="0.25">
      <c r="A6" s="38">
        <v>3</v>
      </c>
      <c r="B6" s="39" t="s">
        <v>243</v>
      </c>
      <c r="C6" s="40" t="s">
        <v>149</v>
      </c>
      <c r="D6" s="41">
        <v>127.86500000000001</v>
      </c>
      <c r="E6" s="42">
        <v>638.24900000000002</v>
      </c>
      <c r="F6" s="42">
        <f>tblMyoelectric[[#This Row],[Input Actual Invoice Cost
(Canadian Dollars)]]*constMarkup
+tblMyoelectric[[#This Row],[Added Costs]]</f>
        <v>127.86500000000001</v>
      </c>
      <c r="G6" s="73"/>
      <c r="H6" s="64" t="str">
        <f>IF(tblMyoelectric[[#This Row],[Input Actual Invoice Cost
(Canadian Dollars)]]=0," ",IF(tblMyoelectric[[#This Row],[Maximum Cost]]-tblMyoelectric[[#This Row],[Calculated Cost]]&gt;=0,tblMyoelectric[[#This Row],[Calculated Cost]],tblMyoelectric[[#This Row],[Maximum Cost]]))</f>
        <v xml:space="preserve"> </v>
      </c>
      <c r="I6" s="63" t="str">
        <f>IF(tblMyoelectric[[#This Row],[Calculated Cost]]&gt;tblMyoelectric[[#This Row],[Maximum Cost]],tblMyoelectric[[#This Row],[Calculated Cost]]-tblMyoelectric[[#This Row],[Maximum Cost]]," ")</f>
        <v xml:space="preserve"> </v>
      </c>
      <c r="J6" s="19"/>
      <c r="K6" s="19"/>
    </row>
    <row r="7" spans="1:11" x14ac:dyDescent="0.25">
      <c r="A7" s="38">
        <v>4</v>
      </c>
      <c r="B7" s="39" t="s">
        <v>246</v>
      </c>
      <c r="C7" s="40" t="s">
        <v>156</v>
      </c>
      <c r="D7" s="41">
        <v>110.375</v>
      </c>
      <c r="E7" s="42">
        <v>659.45500000000004</v>
      </c>
      <c r="F7" s="42">
        <f>tblMyoelectric[[#This Row],[Input Actual Invoice Cost
(Canadian Dollars)]]*constMarkup
+tblMyoelectric[[#This Row],[Added Costs]]</f>
        <v>110.375</v>
      </c>
      <c r="G7" s="73"/>
      <c r="H7" s="64" t="str">
        <f>IF(tblMyoelectric[[#This Row],[Input Actual Invoice Cost
(Canadian Dollars)]]=0," ",IF(tblMyoelectric[[#This Row],[Maximum Cost]]-tblMyoelectric[[#This Row],[Calculated Cost]]&gt;=0,tblMyoelectric[[#This Row],[Calculated Cost]],tblMyoelectric[[#This Row],[Maximum Cost]]))</f>
        <v xml:space="preserve"> </v>
      </c>
      <c r="I7" s="63" t="str">
        <f>IF(tblMyoelectric[[#This Row],[Calculated Cost]]&gt;tblMyoelectric[[#This Row],[Maximum Cost]],tblMyoelectric[[#This Row],[Calculated Cost]]-tblMyoelectric[[#This Row],[Maximum Cost]]," ")</f>
        <v xml:space="preserve"> </v>
      </c>
      <c r="J7" s="19"/>
      <c r="K7" s="19"/>
    </row>
    <row r="8" spans="1:11" x14ac:dyDescent="0.25">
      <c r="A8" s="38">
        <v>5</v>
      </c>
      <c r="B8" s="39" t="s">
        <v>111</v>
      </c>
      <c r="C8" s="40" t="s">
        <v>150</v>
      </c>
      <c r="D8" s="41">
        <v>110.375</v>
      </c>
      <c r="E8" s="42">
        <v>265.55100000000004</v>
      </c>
      <c r="F8" s="42">
        <f>tblMyoelectric[[#This Row],[Input Actual Invoice Cost
(Canadian Dollars)]]*constMarkup
+tblMyoelectric[[#This Row],[Added Costs]]</f>
        <v>110.375</v>
      </c>
      <c r="G8" s="73"/>
      <c r="H8" s="64" t="str">
        <f>IF(tblMyoelectric[[#This Row],[Input Actual Invoice Cost
(Canadian Dollars)]]=0," ",IF(tblMyoelectric[[#This Row],[Maximum Cost]]-tblMyoelectric[[#This Row],[Calculated Cost]]&gt;=0,tblMyoelectric[[#This Row],[Calculated Cost]],tblMyoelectric[[#This Row],[Maximum Cost]]))</f>
        <v xml:space="preserve"> </v>
      </c>
      <c r="I8" s="63" t="str">
        <f>IF(tblMyoelectric[[#This Row],[Calculated Cost]]&gt;tblMyoelectric[[#This Row],[Maximum Cost]],tblMyoelectric[[#This Row],[Calculated Cost]]-tblMyoelectric[[#This Row],[Maximum Cost]]," ")</f>
        <v xml:space="preserve"> </v>
      </c>
      <c r="J8" s="19"/>
      <c r="K8" s="19"/>
    </row>
    <row r="9" spans="1:11" x14ac:dyDescent="0.25">
      <c r="A9" s="38">
        <v>6</v>
      </c>
      <c r="B9" s="39" t="s">
        <v>112</v>
      </c>
      <c r="C9" s="40" t="s">
        <v>151</v>
      </c>
      <c r="D9" s="41">
        <v>685.17500000000007</v>
      </c>
      <c r="E9" s="42">
        <v>9926.3358800000005</v>
      </c>
      <c r="F9" s="42">
        <f>tblMyoelectric[[#This Row],[Input Actual Invoice Cost
(Canadian Dollars)]]*constMarkup
+tblMyoelectric[[#This Row],[Added Costs]]</f>
        <v>685.17500000000007</v>
      </c>
      <c r="G9" s="73"/>
      <c r="H9" s="64" t="str">
        <f>IF(tblMyoelectric[[#This Row],[Input Actual Invoice Cost
(Canadian Dollars)]]=0," ",IF(tblMyoelectric[[#This Row],[Maximum Cost]]-tblMyoelectric[[#This Row],[Calculated Cost]]&gt;=0,tblMyoelectric[[#This Row],[Calculated Cost]],tblMyoelectric[[#This Row],[Maximum Cost]]))</f>
        <v xml:space="preserve"> </v>
      </c>
      <c r="I9" s="63" t="str">
        <f>IF(tblMyoelectric[[#This Row],[Calculated Cost]]&gt;tblMyoelectric[[#This Row],[Maximum Cost]],tblMyoelectric[[#This Row],[Calculated Cost]]-tblMyoelectric[[#This Row],[Maximum Cost]]," ")</f>
        <v xml:space="preserve"> </v>
      </c>
      <c r="J9" s="19"/>
      <c r="K9" s="19"/>
    </row>
    <row r="10" spans="1:11" x14ac:dyDescent="0.25">
      <c r="A10" s="38">
        <v>7</v>
      </c>
      <c r="B10" s="39" t="s">
        <v>113</v>
      </c>
      <c r="C10" s="40" t="s">
        <v>152</v>
      </c>
      <c r="D10" s="41">
        <v>127.86500000000001</v>
      </c>
      <c r="E10" s="42">
        <v>12212.273000000001</v>
      </c>
      <c r="F10" s="42">
        <f>tblMyoelectric[[#This Row],[Input Actual Invoice Cost
(Canadian Dollars)]]*constMarkup
+tblMyoelectric[[#This Row],[Added Costs]]</f>
        <v>127.86500000000001</v>
      </c>
      <c r="G10" s="73"/>
      <c r="H10" s="64" t="str">
        <f>IF(tblMyoelectric[[#This Row],[Input Actual Invoice Cost
(Canadian Dollars)]]=0," ",IF(tblMyoelectric[[#This Row],[Maximum Cost]]-tblMyoelectric[[#This Row],[Calculated Cost]]&gt;=0,tblMyoelectric[[#This Row],[Calculated Cost]],tblMyoelectric[[#This Row],[Maximum Cost]]))</f>
        <v xml:space="preserve"> </v>
      </c>
      <c r="I10" s="63" t="str">
        <f>IF(tblMyoelectric[[#This Row],[Calculated Cost]]&gt;tblMyoelectric[[#This Row],[Maximum Cost]],tblMyoelectric[[#This Row],[Calculated Cost]]-tblMyoelectric[[#This Row],[Maximum Cost]]," ")</f>
        <v xml:space="preserve"> </v>
      </c>
      <c r="J10" s="19"/>
      <c r="K10" s="19"/>
    </row>
    <row r="11" spans="1:11" x14ac:dyDescent="0.25">
      <c r="A11" s="38">
        <v>8</v>
      </c>
      <c r="B11" s="39" t="s">
        <v>245</v>
      </c>
      <c r="C11" s="40" t="s">
        <v>155</v>
      </c>
      <c r="D11" s="41">
        <v>389.03000000000003</v>
      </c>
      <c r="E11" s="42">
        <v>3758.6815999999999</v>
      </c>
      <c r="F11" s="42">
        <f>tblMyoelectric[[#This Row],[Input Actual Invoice Cost
(Canadian Dollars)]]*constMarkup
+tblMyoelectric[[#This Row],[Added Costs]]</f>
        <v>389.03000000000003</v>
      </c>
      <c r="G11" s="73"/>
      <c r="H11" s="64" t="str">
        <f>IF(tblMyoelectric[[#This Row],[Input Actual Invoice Cost
(Canadian Dollars)]]=0," ",IF(tblMyoelectric[[#This Row],[Maximum Cost]]-tblMyoelectric[[#This Row],[Calculated Cost]]&gt;=0,tblMyoelectric[[#This Row],[Calculated Cost]],tblMyoelectric[[#This Row],[Maximum Cost]]))</f>
        <v xml:space="preserve"> </v>
      </c>
      <c r="I11" s="63" t="str">
        <f>IF(tblMyoelectric[[#This Row],[Calculated Cost]]&gt;tblMyoelectric[[#This Row],[Maximum Cost]],tblMyoelectric[[#This Row],[Calculated Cost]]-tblMyoelectric[[#This Row],[Maximum Cost]]," ")</f>
        <v xml:space="preserve"> </v>
      </c>
      <c r="J11" s="19"/>
      <c r="K11" s="19"/>
    </row>
    <row r="12" spans="1:11" x14ac:dyDescent="0.25">
      <c r="A12" s="38">
        <v>9</v>
      </c>
      <c r="B12" s="39" t="s">
        <v>114</v>
      </c>
      <c r="C12" s="40" t="s">
        <v>153</v>
      </c>
      <c r="D12" s="41">
        <v>203.26000000000002</v>
      </c>
      <c r="E12" s="42">
        <v>1315.7324800000001</v>
      </c>
      <c r="F12" s="42">
        <f>tblMyoelectric[[#This Row],[Input Actual Invoice Cost
(Canadian Dollars)]]*constMarkup
+tblMyoelectric[[#This Row],[Added Costs]]</f>
        <v>203.26000000000002</v>
      </c>
      <c r="G12" s="73"/>
      <c r="H12" s="64" t="str">
        <f>IF(tblMyoelectric[[#This Row],[Input Actual Invoice Cost
(Canadian Dollars)]]=0," ",IF(tblMyoelectric[[#This Row],[Maximum Cost]]-tblMyoelectric[[#This Row],[Calculated Cost]]&gt;=0,tblMyoelectric[[#This Row],[Calculated Cost]],tblMyoelectric[[#This Row],[Maximum Cost]]))</f>
        <v xml:space="preserve"> </v>
      </c>
      <c r="I12" s="63" t="str">
        <f>IF(tblMyoelectric[[#This Row],[Calculated Cost]]&gt;tblMyoelectric[[#This Row],[Maximum Cost]],tblMyoelectric[[#This Row],[Calculated Cost]]-tblMyoelectric[[#This Row],[Maximum Cost]]," ")</f>
        <v xml:space="preserve"> </v>
      </c>
      <c r="J12" s="19"/>
      <c r="K12" s="19"/>
    </row>
    <row r="13" spans="1:11" x14ac:dyDescent="0.25">
      <c r="A13" s="38">
        <v>10</v>
      </c>
      <c r="B13" s="39" t="s">
        <v>115</v>
      </c>
      <c r="C13" s="40" t="s">
        <v>154</v>
      </c>
      <c r="D13" s="41">
        <v>156.81750000000002</v>
      </c>
      <c r="E13" s="42">
        <v>1688.2635000000002</v>
      </c>
      <c r="F13" s="42">
        <f>tblMyoelectric[[#This Row],[Input Actual Invoice Cost
(Canadian Dollars)]]*constMarkup
+tblMyoelectric[[#This Row],[Added Costs]]</f>
        <v>156.81750000000002</v>
      </c>
      <c r="G13" s="73"/>
      <c r="H13" s="64" t="str">
        <f>IF(tblMyoelectric[[#This Row],[Input Actual Invoice Cost
(Canadian Dollars)]]=0," ",IF(tblMyoelectric[[#This Row],[Maximum Cost]]-tblMyoelectric[[#This Row],[Calculated Cost]]&gt;=0,tblMyoelectric[[#This Row],[Calculated Cost]],tblMyoelectric[[#This Row],[Maximum Cost]]))</f>
        <v xml:space="preserve"> </v>
      </c>
      <c r="I13" s="63" t="str">
        <f>IF(tblMyoelectric[[#This Row],[Calculated Cost]]&gt;tblMyoelectric[[#This Row],[Maximum Cost]],tblMyoelectric[[#This Row],[Calculated Cost]]-tblMyoelectric[[#This Row],[Maximum Cost]]," ")</f>
        <v xml:space="preserve"> </v>
      </c>
      <c r="J13" s="19"/>
      <c r="K13" s="19"/>
    </row>
    <row r="14" spans="1:11" ht="15.75" thickBot="1" x14ac:dyDescent="0.3">
      <c r="A14" s="43">
        <v>11</v>
      </c>
      <c r="B14" s="39" t="s">
        <v>116</v>
      </c>
      <c r="C14" s="44" t="s">
        <v>236</v>
      </c>
      <c r="D14" s="45">
        <v>156.81750000000002</v>
      </c>
      <c r="E14" s="42">
        <v>601.90550000000007</v>
      </c>
      <c r="F14" s="42">
        <f>tblMyoelectric[[#This Row],[Input Actual Invoice Cost
(Canadian Dollars)]]*constMarkup
+tblMyoelectric[[#This Row],[Added Costs]]</f>
        <v>156.81750000000002</v>
      </c>
      <c r="G14" s="74"/>
      <c r="H14" s="64" t="str">
        <f>IF(tblMyoelectric[[#This Row],[Input Actual Invoice Cost
(Canadian Dollars)]]=0," ",IF(tblMyoelectric[[#This Row],[Maximum Cost]]-tblMyoelectric[[#This Row],[Calculated Cost]]&gt;=0,tblMyoelectric[[#This Row],[Calculated Cost]],tblMyoelectric[[#This Row],[Maximum Cost]]))</f>
        <v xml:space="preserve"> </v>
      </c>
      <c r="I14" s="64" t="str">
        <f>IF(tblMyoelectric[[#This Row],[Calculated Cost]]&gt;tblMyoelectric[[#This Row],[Maximum Cost]],tblMyoelectric[[#This Row],[Calculated Cost]]-tblMyoelectric[[#This Row],[Maximum Cost]]," ")</f>
        <v xml:space="preserve"> </v>
      </c>
      <c r="J14" s="19"/>
      <c r="K14" s="19"/>
    </row>
    <row r="20" spans="4:4" x14ac:dyDescent="0.25">
      <c r="D20" s="18" t="s">
        <v>240</v>
      </c>
    </row>
  </sheetData>
  <sheetProtection algorithmName="SHA-512" hashValue="4mM5Wikf5bbLKU8Vwak3ndG1Ml1O5u/oU+pRsDWe1giKPt1UatM+6CIjrZ7N2RmhNwg/HF3qjHZ2VKq0ZV9FNQ==" saltValue="JUCFlCglKgslpzQBc9Z3dw==" spinCount="100000" sheet="1" objects="1" scenarios="1"/>
  <pageMargins left="0.7" right="0.7" top="0.75" bottom="0.75" header="0.3" footer="0.3"/>
  <pageSetup orientation="landscape" r:id="rId1"/>
  <headerFooter>
    <oddFooter>&amp;L&amp;1#&amp;"Calibri"&amp;11&amp;K000000Classification: Protected A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2:B4"/>
  <sheetViews>
    <sheetView workbookViewId="0">
      <selection activeCell="G6" sqref="G6"/>
    </sheetView>
  </sheetViews>
  <sheetFormatPr defaultColWidth="9.140625" defaultRowHeight="15" x14ac:dyDescent="0.25"/>
  <cols>
    <col min="1" max="1" width="19.42578125" style="19" bestFit="1" customWidth="1"/>
    <col min="2" max="2" width="16.140625" style="19" customWidth="1"/>
    <col min="3" max="16384" width="9.140625" style="19"/>
  </cols>
  <sheetData>
    <row r="2" spans="1:2" x14ac:dyDescent="0.25">
      <c r="A2" s="19" t="s">
        <v>141</v>
      </c>
      <c r="B2" s="19" t="s">
        <v>140</v>
      </c>
    </row>
    <row r="3" spans="1:2" x14ac:dyDescent="0.25">
      <c r="A3" s="19" t="s">
        <v>83</v>
      </c>
      <c r="B3" s="82">
        <v>185.77</v>
      </c>
    </row>
    <row r="4" spans="1:2" x14ac:dyDescent="0.25">
      <c r="A4" s="19" t="s">
        <v>142</v>
      </c>
      <c r="B4" s="83">
        <v>1.1200000000000001</v>
      </c>
    </row>
  </sheetData>
  <sheetProtection algorithmName="SHA-512" hashValue="XCbD9d/Z02fp0+KjrIcSVXzhZf4r5qhvpa0bdQYYur8Njdx0mmQicszf6udskmonhdYpmuAJZ3HVHHdS02Bn7A==" saltValue="4mfA5+wpAvPhH7sEySPRHw==" spinCount="100000" sheet="1" objects="1" scenarios="1"/>
  <pageMargins left="0.7" right="0.7" top="0.75" bottom="0.75" header="0.3" footer="0.3"/>
  <pageSetup orientation="portrait" r:id="rId1"/>
  <headerFooter>
    <oddFooter>&amp;L&amp;1#&amp;"Calibri"&amp;11&amp;K000000Classification: Protected A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BDE7043839344997A47812B492A47E" ma:contentTypeVersion="13" ma:contentTypeDescription="Create a new document." ma:contentTypeScope="" ma:versionID="8d55544aa2632fa3d8769587e3495cc0">
  <xsd:schema xmlns:xsd="http://www.w3.org/2001/XMLSchema" xmlns:xs="http://www.w3.org/2001/XMLSchema" xmlns:p="http://schemas.microsoft.com/office/2006/metadata/properties" xmlns:ns3="36c5d916-912e-4f10-a16d-74b2ca41e7a2" xmlns:ns4="a91b10ee-b261-48c4-b990-2c467fe7edca" targetNamespace="http://schemas.microsoft.com/office/2006/metadata/properties" ma:root="true" ma:fieldsID="61c446aac1b83b366d31db3ac39431b7" ns3:_="" ns4:_="">
    <xsd:import namespace="36c5d916-912e-4f10-a16d-74b2ca41e7a2"/>
    <xsd:import namespace="a91b10ee-b261-48c4-b990-2c467fe7edc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c5d916-912e-4f10-a16d-74b2ca41e7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1b10ee-b261-48c4-b990-2c467fe7ed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37BF25-A292-490A-A856-D39A9C0711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9F9FB7-E01B-46FD-9CC4-3745695713FA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a91b10ee-b261-48c4-b990-2c467fe7edca"/>
    <ds:schemaRef ds:uri="http://purl.org/dc/terms/"/>
    <ds:schemaRef ds:uri="http://schemas.microsoft.com/office/2006/metadata/properties"/>
    <ds:schemaRef ds:uri="36c5d916-912e-4f10-a16d-74b2ca41e7a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B8BB67B-A615-4AFF-994A-036E7F6AB7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c5d916-912e-4f10-a16d-74b2ca41e7a2"/>
    <ds:schemaRef ds:uri="a91b10ee-b261-48c4-b990-2c467fe7ed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Orthotic Benefits</vt:lpstr>
      <vt:lpstr>Prosthetic Benefits</vt:lpstr>
      <vt:lpstr>Myoelectric Benefits 2022</vt:lpstr>
      <vt:lpstr>Rates</vt:lpstr>
      <vt:lpstr>constLabourRate</vt:lpstr>
      <vt:lpstr>constMarkup</vt:lpstr>
    </vt:vector>
  </TitlesOfParts>
  <Company>GOA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kyle.duplessis</dc:creator>
  <cp:lastModifiedBy>Stanley Kolodziej</cp:lastModifiedBy>
  <cp:lastPrinted>2015-03-12T15:52:40Z</cp:lastPrinted>
  <dcterms:created xsi:type="dcterms:W3CDTF">2015-02-03T20:22:59Z</dcterms:created>
  <dcterms:modified xsi:type="dcterms:W3CDTF">2024-02-23T18:08:47Z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0x01010016BDE7043839344997A47812B492A47E</vt:lpwstr>
  </property>
  <property fmtid="{D5CDD505-2E9C-101B-9397-08002B2CF9AE}" pid="3" name="MSIP_Label_abf2ea38-542c-4b75-bd7d-582ec36a519f_Enabled">
    <vt:lpwstr>true</vt:lpwstr>
  </property>
  <property fmtid="{D5CDD505-2E9C-101B-9397-08002B2CF9AE}" pid="4" name="MSIP_Label_abf2ea38-542c-4b75-bd7d-582ec36a519f_SetDate">
    <vt:lpwstr>2023-04-12T15:34:34Z</vt:lpwstr>
  </property>
  <property fmtid="{D5CDD505-2E9C-101B-9397-08002B2CF9AE}" pid="5" name="MSIP_Label_abf2ea38-542c-4b75-bd7d-582ec36a519f_Method">
    <vt:lpwstr>Standard</vt:lpwstr>
  </property>
  <property fmtid="{D5CDD505-2E9C-101B-9397-08002B2CF9AE}" pid="6" name="MSIP_Label_abf2ea38-542c-4b75-bd7d-582ec36a519f_Name">
    <vt:lpwstr>Protected A</vt:lpwstr>
  </property>
  <property fmtid="{D5CDD505-2E9C-101B-9397-08002B2CF9AE}" pid="7" name="MSIP_Label_abf2ea38-542c-4b75-bd7d-582ec36a519f_SiteId">
    <vt:lpwstr>2bb51c06-af9b-42c5-8bf5-3c3b7b10850b</vt:lpwstr>
  </property>
  <property fmtid="{D5CDD505-2E9C-101B-9397-08002B2CF9AE}" pid="8" name="MSIP_Label_abf2ea38-542c-4b75-bd7d-582ec36a519f_ActionId">
    <vt:lpwstr>cfc24dd8-3cd5-467d-b08d-084993149f84</vt:lpwstr>
  </property>
  <property fmtid="{D5CDD505-2E9C-101B-9397-08002B2CF9AE}" pid="9" name="MSIP_Label_abf2ea38-542c-4b75-bd7d-582ec36a519f_ContentBits">
    <vt:lpwstr>2</vt:lpwstr>
  </property>
</Properties>
</file>